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omments1.xml" ContentType="application/vnd.openxmlformats-officedocument.spreadsheetml.comments+xml"/>
  <Override PartName="/xl/threadedComments/threadedComment1.xml" ContentType="application/vnd.ms-excel.threadedcomments+xml"/>
  <Override PartName="/xl/drawings/drawing3.xml" ContentType="application/vnd.openxmlformats-officedocument.drawing+xml"/>
  <Override PartName="/xl/comments2.xml" ContentType="application/vnd.openxmlformats-officedocument.spreadsheetml.comments+xml"/>
  <Override PartName="/xl/threadedComments/threadedComment2.xml" ContentType="application/vnd.ms-excel.threadedcomments+xml"/>
  <Override PartName="/xl/drawings/drawing4.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ml.chartshapes+xml"/>
  <Override PartName="/xl/comments3.xml" ContentType="application/vnd.openxmlformats-officedocument.spreadsheetml.comments+xml"/>
  <Override PartName="/xl/threadedComments/threadedComment3.xml" ContentType="application/vnd.ms-excel.threadedcomments+xml"/>
  <Override PartName="/xl/drawings/drawing6.xml" ContentType="application/vnd.openxmlformats-officedocument.drawing+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omments4.xml" ContentType="application/vnd.openxmlformats-officedocument.spreadsheetml.comments+xml"/>
  <Override PartName="/xl/threadedComments/threadedComment4.xml" ContentType="application/vnd.ms-excel.threadedcomments+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codeName="TämäTyökirja"/>
  <mc:AlternateContent xmlns:mc="http://schemas.openxmlformats.org/markup-compatibility/2006">
    <mc:Choice Requires="x15">
      <x15ac:absPath xmlns:x15ac="http://schemas.microsoft.com/office/spreadsheetml/2010/11/ac" url="Z:\RYVA\Rakennusvalvonta\Ohjeet\Viherkerroin\"/>
    </mc:Choice>
  </mc:AlternateContent>
  <xr:revisionPtr revIDLastSave="0" documentId="8_{E8D29C8C-AAA7-43EA-AC3E-8023297DA6C2}" xr6:coauthVersionLast="47" xr6:coauthVersionMax="47" xr10:uidLastSave="{00000000-0000-0000-0000-000000000000}"/>
  <workbookProtection workbookAlgorithmName="SHA-512" workbookHashValue="NsIdUGw2UaJgaqXz96jIQf4vRgKW+J3W6YKCVOSiuf1n6tNadxaimVu8H73iStNmGEhObnAoCM6IrNfaUcf2AQ==" workbookSaltValue="VXt7S2f9JtHfedFAoN4SPw==" workbookSpinCount="100000" lockStructure="1"/>
  <bookViews>
    <workbookView xWindow="-120" yWindow="-120" windowWidth="38640" windowHeight="21120" activeTab="1" xr2:uid="{7C488BD1-E84E-4C9C-A552-2492FEE88E21}"/>
  </bookViews>
  <sheets>
    <sheet name="Ohjeet" sheetId="1" r:id="rId1"/>
    <sheet name="Rajaukset" sheetId="2" r:id="rId2"/>
    <sheet name="Viherkerroin" sheetId="3" r:id="rId3"/>
    <sheet name="Tulokset" sheetId="4" r:id="rId4"/>
    <sheet name="Viherkertoimen lisätiedot" sheetId="5" r:id="rId5"/>
    <sheet name="Taul1" sheetId="8" r:id="rId6"/>
    <sheet name="Hulevesiratkaisujen lisätiedot " sheetId="6" r:id="rId7"/>
    <sheet name="Kotimaiset puulajit" sheetId="7" r:id="rId8"/>
  </sheets>
  <definedNames>
    <definedName name="_xlnm.Print_Area" localSheetId="3">Tulokset!$A$1:$X$51</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lecs="http://schemas.microsoft.com/office/spreadsheetml/2023/externalCodeService" uri="{FA53438D-04C0-449E-B49E-183307DE486D}">
      <xlecs:externalCodeService autoShow="0"/>
    </ext>
  </extLst>
</workbook>
</file>

<file path=xl/calcChain.xml><?xml version="1.0" encoding="utf-8"?>
<calcChain xmlns="http://schemas.openxmlformats.org/spreadsheetml/2006/main">
  <c r="J4" i="4" l="1"/>
  <c r="G4" i="4"/>
  <c r="E4" i="4"/>
  <c r="C6" i="4" l="1"/>
  <c r="V4" i="4"/>
  <c r="U4" i="4"/>
  <c r="I16" i="2" l="1"/>
  <c r="F35" i="2"/>
  <c r="I20" i="2"/>
  <c r="B26" i="3" s="1"/>
  <c r="B12" i="3"/>
  <c r="O43" i="3"/>
  <c r="I4" i="3"/>
  <c r="I5" i="3"/>
  <c r="I6" i="3"/>
  <c r="I7" i="3"/>
  <c r="I8" i="3"/>
  <c r="I9" i="3"/>
  <c r="B10" i="3"/>
  <c r="I10" i="3"/>
  <c r="I11" i="3"/>
  <c r="I12" i="3"/>
  <c r="I13" i="3"/>
  <c r="I14" i="3"/>
  <c r="I15" i="3"/>
  <c r="I16" i="3"/>
  <c r="I17" i="3"/>
  <c r="I18" i="3"/>
  <c r="I19" i="3"/>
  <c r="I20" i="3"/>
  <c r="I21" i="3"/>
  <c r="I22" i="3"/>
  <c r="I23" i="3"/>
  <c r="I24" i="3"/>
  <c r="I25" i="3"/>
  <c r="I26" i="3"/>
  <c r="I27" i="3"/>
  <c r="I28" i="3"/>
  <c r="I29" i="3"/>
  <c r="I30" i="3"/>
  <c r="I31" i="3"/>
  <c r="I32" i="3"/>
  <c r="I33" i="3"/>
  <c r="L33" i="3"/>
  <c r="I34" i="3"/>
  <c r="L34" i="3"/>
  <c r="I35" i="3"/>
  <c r="L35" i="3"/>
  <c r="I36" i="3"/>
  <c r="L36" i="3"/>
  <c r="I37" i="3"/>
  <c r="L37" i="3"/>
  <c r="I38" i="3"/>
  <c r="L38" i="3"/>
  <c r="I39" i="3"/>
  <c r="L39" i="3"/>
  <c r="I40" i="3"/>
  <c r="L40" i="3"/>
  <c r="AA6" i="4" l="1"/>
  <c r="R6" i="4" s="1"/>
  <c r="B22" i="3"/>
  <c r="B16" i="3" s="1"/>
  <c r="E13" i="4" s="1"/>
  <c r="G19" i="4"/>
  <c r="AF34" i="4"/>
  <c r="AF33" i="4"/>
  <c r="AE33" i="4"/>
  <c r="AE34" i="4"/>
  <c r="AG35" i="4"/>
  <c r="AG44" i="4" s="1"/>
  <c r="J6" i="4"/>
  <c r="G6" i="4"/>
  <c r="G42" i="4"/>
  <c r="E14" i="4"/>
  <c r="E15" i="4" l="1"/>
  <c r="AG33" i="4"/>
  <c r="G10" i="4"/>
  <c r="G36" i="4"/>
  <c r="G30" i="4"/>
  <c r="AG42" i="4" l="1"/>
  <c r="H36" i="4"/>
  <c r="H30" i="4"/>
  <c r="H42" i="4"/>
  <c r="H19" i="4"/>
  <c r="H10" i="4"/>
  <c r="AG45" i="4" l="1"/>
  <c r="AD45" i="4" s="1"/>
  <c r="B24" i="3"/>
  <c r="AH51" i="4"/>
  <c r="AI59" i="4"/>
  <c r="AO5" i="4"/>
  <c r="AV5" i="4" s="1"/>
  <c r="AO6" i="4"/>
  <c r="AV6" i="4" s="1"/>
  <c r="AO8" i="4"/>
  <c r="AV8" i="4" s="1"/>
  <c r="AO9" i="4"/>
  <c r="AV9" i="4" s="1"/>
  <c r="AO10" i="4"/>
  <c r="AV10" i="4" s="1"/>
  <c r="AO11" i="4"/>
  <c r="AV11" i="4" s="1"/>
  <c r="AO12" i="4"/>
  <c r="AV12" i="4" s="1"/>
  <c r="AO13" i="4"/>
  <c r="AV13" i="4" s="1"/>
  <c r="AO14" i="4"/>
  <c r="AV14" i="4" s="1"/>
  <c r="AO15" i="4"/>
  <c r="AV15" i="4" s="1"/>
  <c r="AO16" i="4"/>
  <c r="AV16" i="4" s="1"/>
  <c r="AO17" i="4"/>
  <c r="AV17" i="4" s="1"/>
  <c r="AO18" i="4"/>
  <c r="AV18" i="4" s="1"/>
  <c r="AO19" i="4"/>
  <c r="AV19" i="4" s="1"/>
  <c r="AO20" i="4"/>
  <c r="AV20" i="4" s="1"/>
  <c r="AO21" i="4"/>
  <c r="AV21" i="4" s="1"/>
  <c r="AO22" i="4"/>
  <c r="AV22" i="4" s="1"/>
  <c r="AO23" i="4"/>
  <c r="AV23" i="4" s="1"/>
  <c r="AO24" i="4"/>
  <c r="AV24" i="4" s="1"/>
  <c r="AO25" i="4"/>
  <c r="AV25" i="4" s="1"/>
  <c r="AO26" i="4"/>
  <c r="AV26" i="4" s="1"/>
  <c r="AO27" i="4"/>
  <c r="AV27" i="4" s="1"/>
  <c r="AO28" i="4"/>
  <c r="AV28" i="4" s="1"/>
  <c r="AO29" i="4"/>
  <c r="AV29" i="4" s="1"/>
  <c r="AO30" i="4"/>
  <c r="AV30" i="4" s="1"/>
  <c r="AO31" i="4"/>
  <c r="AV31" i="4" s="1"/>
  <c r="AO32" i="4"/>
  <c r="AV32" i="4" s="1"/>
  <c r="AO33" i="4"/>
  <c r="AV33" i="4" s="1"/>
  <c r="AO34" i="4"/>
  <c r="AV34" i="4" s="1"/>
  <c r="AO40" i="4"/>
  <c r="AV40" i="4" s="1"/>
  <c r="AO41" i="4"/>
  <c r="AV41" i="4" s="1"/>
  <c r="AO4" i="4"/>
  <c r="AV4" i="4" s="1"/>
  <c r="AN5" i="4"/>
  <c r="AU5" i="4" s="1"/>
  <c r="AN6" i="4"/>
  <c r="AU6" i="4" s="1"/>
  <c r="AN8" i="4"/>
  <c r="AU8" i="4" s="1"/>
  <c r="AN9" i="4"/>
  <c r="AU9" i="4" s="1"/>
  <c r="AN10" i="4"/>
  <c r="AU10" i="4" s="1"/>
  <c r="AN11" i="4"/>
  <c r="AU11" i="4" s="1"/>
  <c r="AN12" i="4"/>
  <c r="AU12" i="4" s="1"/>
  <c r="AN13" i="4"/>
  <c r="AU13" i="4" s="1"/>
  <c r="AN14" i="4"/>
  <c r="AU14" i="4" s="1"/>
  <c r="AN15" i="4"/>
  <c r="AU15" i="4" s="1"/>
  <c r="AN16" i="4"/>
  <c r="AU16" i="4" s="1"/>
  <c r="AN17" i="4"/>
  <c r="AU17" i="4" s="1"/>
  <c r="AN18" i="4"/>
  <c r="AU18" i="4" s="1"/>
  <c r="AN19" i="4"/>
  <c r="AU19" i="4" s="1"/>
  <c r="AN20" i="4"/>
  <c r="AU20" i="4" s="1"/>
  <c r="AN21" i="4"/>
  <c r="AU21" i="4" s="1"/>
  <c r="AN22" i="4"/>
  <c r="AU22" i="4" s="1"/>
  <c r="AN23" i="4"/>
  <c r="AU23" i="4" s="1"/>
  <c r="AN24" i="4"/>
  <c r="AU24" i="4" s="1"/>
  <c r="AN25" i="4"/>
  <c r="AU25" i="4" s="1"/>
  <c r="AN26" i="4"/>
  <c r="AU26" i="4" s="1"/>
  <c r="AN27" i="4"/>
  <c r="AU27" i="4" s="1"/>
  <c r="AN28" i="4"/>
  <c r="AU28" i="4" s="1"/>
  <c r="AN29" i="4"/>
  <c r="AU29" i="4" s="1"/>
  <c r="AN30" i="4"/>
  <c r="AU30" i="4" s="1"/>
  <c r="AN31" i="4"/>
  <c r="AU31" i="4" s="1"/>
  <c r="AN32" i="4"/>
  <c r="AU32" i="4" s="1"/>
  <c r="AN33" i="4"/>
  <c r="AU33" i="4" s="1"/>
  <c r="AN34" i="4"/>
  <c r="AU34" i="4" s="1"/>
  <c r="AN40" i="4"/>
  <c r="AU40" i="4" s="1"/>
  <c r="AN41" i="4"/>
  <c r="AU41" i="4" s="1"/>
  <c r="AN4" i="4"/>
  <c r="AU4" i="4" s="1"/>
  <c r="AM5" i="4"/>
  <c r="AT5" i="4" s="1"/>
  <c r="AM6" i="4"/>
  <c r="AT6" i="4" s="1"/>
  <c r="AM8" i="4"/>
  <c r="AT8" i="4" s="1"/>
  <c r="AM9" i="4"/>
  <c r="AT9" i="4" s="1"/>
  <c r="AM10" i="4"/>
  <c r="AT10" i="4" s="1"/>
  <c r="AM11" i="4"/>
  <c r="AT11" i="4" s="1"/>
  <c r="AM12" i="4"/>
  <c r="AT12" i="4" s="1"/>
  <c r="AM13" i="4"/>
  <c r="AT13" i="4" s="1"/>
  <c r="AM14" i="4"/>
  <c r="AT14" i="4" s="1"/>
  <c r="AM15" i="4"/>
  <c r="AT15" i="4" s="1"/>
  <c r="AM16" i="4"/>
  <c r="AT16" i="4" s="1"/>
  <c r="AM17" i="4"/>
  <c r="AT17" i="4" s="1"/>
  <c r="AM18" i="4"/>
  <c r="AT18" i="4" s="1"/>
  <c r="AM19" i="4"/>
  <c r="AT19" i="4" s="1"/>
  <c r="AM20" i="4"/>
  <c r="AT20" i="4" s="1"/>
  <c r="AM21" i="4"/>
  <c r="AT21" i="4" s="1"/>
  <c r="AM22" i="4"/>
  <c r="AT22" i="4" s="1"/>
  <c r="AM23" i="4"/>
  <c r="AT23" i="4" s="1"/>
  <c r="AM24" i="4"/>
  <c r="AT24" i="4" s="1"/>
  <c r="AM25" i="4"/>
  <c r="AT25" i="4" s="1"/>
  <c r="AM26" i="4"/>
  <c r="AT26" i="4" s="1"/>
  <c r="AM27" i="4"/>
  <c r="AT27" i="4" s="1"/>
  <c r="AM28" i="4"/>
  <c r="AT28" i="4" s="1"/>
  <c r="AM29" i="4"/>
  <c r="AT29" i="4" s="1"/>
  <c r="AM30" i="4"/>
  <c r="AT30" i="4" s="1"/>
  <c r="AM31" i="4"/>
  <c r="AT31" i="4" s="1"/>
  <c r="AM32" i="4"/>
  <c r="AT32" i="4" s="1"/>
  <c r="AM33" i="4"/>
  <c r="AT33" i="4" s="1"/>
  <c r="AM34" i="4"/>
  <c r="AT34" i="4" s="1"/>
  <c r="AM40" i="4"/>
  <c r="AT40" i="4" s="1"/>
  <c r="AM41" i="4"/>
  <c r="AT41" i="4" s="1"/>
  <c r="AM4" i="4"/>
  <c r="AT4" i="4" s="1"/>
  <c r="AL9" i="4"/>
  <c r="AS9" i="4" s="1"/>
  <c r="AL10" i="4"/>
  <c r="AS10" i="4" s="1"/>
  <c r="AL11" i="4"/>
  <c r="AS11" i="4" s="1"/>
  <c r="AL12" i="4"/>
  <c r="AS12" i="4" s="1"/>
  <c r="AL13" i="4"/>
  <c r="AS13" i="4" s="1"/>
  <c r="AL14" i="4"/>
  <c r="AS14" i="4" s="1"/>
  <c r="AL15" i="4"/>
  <c r="AS15" i="4" s="1"/>
  <c r="AL16" i="4"/>
  <c r="AS16" i="4" s="1"/>
  <c r="AL17" i="4"/>
  <c r="AS17" i="4" s="1"/>
  <c r="AL18" i="4"/>
  <c r="AS18" i="4" s="1"/>
  <c r="AL19" i="4"/>
  <c r="AS19" i="4" s="1"/>
  <c r="AL20" i="4"/>
  <c r="AS20" i="4" s="1"/>
  <c r="AL21" i="4"/>
  <c r="AS21" i="4" s="1"/>
  <c r="AL22" i="4"/>
  <c r="AS22" i="4" s="1"/>
  <c r="AL23" i="4"/>
  <c r="AS23" i="4" s="1"/>
  <c r="AL24" i="4"/>
  <c r="AS24" i="4" s="1"/>
  <c r="AL25" i="4"/>
  <c r="AS25" i="4" s="1"/>
  <c r="AL26" i="4"/>
  <c r="AS26" i="4" s="1"/>
  <c r="AL27" i="4"/>
  <c r="AS27" i="4" s="1"/>
  <c r="AL28" i="4"/>
  <c r="AS28" i="4" s="1"/>
  <c r="AL29" i="4"/>
  <c r="AS29" i="4" s="1"/>
  <c r="AL30" i="4"/>
  <c r="AS30" i="4" s="1"/>
  <c r="AL31" i="4"/>
  <c r="AS31" i="4" s="1"/>
  <c r="AL32" i="4"/>
  <c r="AS32" i="4" s="1"/>
  <c r="AL33" i="4"/>
  <c r="AS33" i="4" s="1"/>
  <c r="AL34" i="4"/>
  <c r="AS34" i="4" s="1"/>
  <c r="AL40" i="4"/>
  <c r="AS40" i="4" s="1"/>
  <c r="AL41" i="4"/>
  <c r="AS41" i="4" s="1"/>
  <c r="AL5" i="4"/>
  <c r="AS5" i="4" s="1"/>
  <c r="AL6" i="4"/>
  <c r="AS6" i="4" s="1"/>
  <c r="AL8" i="4"/>
  <c r="AS8" i="4" s="1"/>
  <c r="AL4" i="4"/>
  <c r="AS4" i="4" s="1"/>
  <c r="AK40" i="4"/>
  <c r="AR40" i="4" s="1"/>
  <c r="AK41" i="4"/>
  <c r="AR41" i="4" s="1"/>
  <c r="AK13" i="4"/>
  <c r="AR13" i="4" s="1"/>
  <c r="AK14" i="4"/>
  <c r="AR14" i="4" s="1"/>
  <c r="AK15" i="4"/>
  <c r="AR15" i="4" s="1"/>
  <c r="AK16" i="4"/>
  <c r="AR16" i="4" s="1"/>
  <c r="AK17" i="4"/>
  <c r="AR17" i="4" s="1"/>
  <c r="AK18" i="4"/>
  <c r="AR18" i="4" s="1"/>
  <c r="AK19" i="4"/>
  <c r="AR19" i="4" s="1"/>
  <c r="AK20" i="4"/>
  <c r="AR20" i="4" s="1"/>
  <c r="AK21" i="4"/>
  <c r="AR21" i="4" s="1"/>
  <c r="AK22" i="4"/>
  <c r="AR22" i="4" s="1"/>
  <c r="AK23" i="4"/>
  <c r="AR23" i="4" s="1"/>
  <c r="AK24" i="4"/>
  <c r="AR24" i="4" s="1"/>
  <c r="AK25" i="4"/>
  <c r="AR25" i="4" s="1"/>
  <c r="AK26" i="4"/>
  <c r="AR26" i="4" s="1"/>
  <c r="AK27" i="4"/>
  <c r="AR27" i="4" s="1"/>
  <c r="AK28" i="4"/>
  <c r="AR28" i="4" s="1"/>
  <c r="AK29" i="4"/>
  <c r="AR29" i="4" s="1"/>
  <c r="AK30" i="4"/>
  <c r="AR30" i="4" s="1"/>
  <c r="AK31" i="4"/>
  <c r="AR31" i="4" s="1"/>
  <c r="AK32" i="4"/>
  <c r="AR32" i="4" s="1"/>
  <c r="AK33" i="4"/>
  <c r="AR33" i="4" s="1"/>
  <c r="AK34" i="4"/>
  <c r="AR34" i="4" s="1"/>
  <c r="AK10" i="4"/>
  <c r="AR10" i="4" s="1"/>
  <c r="AK11" i="4"/>
  <c r="AR11" i="4" s="1"/>
  <c r="AK12" i="4"/>
  <c r="AR12" i="4" s="1"/>
  <c r="AK5" i="4"/>
  <c r="AR5" i="4" s="1"/>
  <c r="AK6" i="4"/>
  <c r="AR6" i="4" s="1"/>
  <c r="AK8" i="4"/>
  <c r="AK9" i="4"/>
  <c r="AR9" i="4" s="1"/>
  <c r="AK4" i="4"/>
  <c r="AR4" i="4" s="1"/>
  <c r="AD48" i="4" l="1"/>
  <c r="AW9" i="4"/>
  <c r="AP8" i="4"/>
  <c r="AR8" i="4"/>
  <c r="AW8" i="4" s="1"/>
  <c r="AW6" i="4"/>
  <c r="AW4" i="4"/>
  <c r="AP6" i="4"/>
  <c r="AP9" i="4"/>
  <c r="AW41" i="4"/>
  <c r="AP41" i="4"/>
  <c r="AP23" i="4"/>
  <c r="AW23" i="4"/>
  <c r="AW24" i="4"/>
  <c r="AP24" i="4"/>
  <c r="AW40" i="4"/>
  <c r="AP40" i="4"/>
  <c r="AW34" i="4"/>
  <c r="AP34" i="4"/>
  <c r="AP11" i="4"/>
  <c r="AW11" i="4"/>
  <c r="AP21" i="4"/>
  <c r="AW21" i="4"/>
  <c r="AP31" i="4"/>
  <c r="AW31" i="4"/>
  <c r="AW18" i="4"/>
  <c r="AP18" i="4"/>
  <c r="AW29" i="4"/>
  <c r="AP29" i="4"/>
  <c r="AW17" i="4"/>
  <c r="AP17" i="4"/>
  <c r="AW32" i="4"/>
  <c r="AP32" i="4"/>
  <c r="AW19" i="4"/>
  <c r="AP19" i="4"/>
  <c r="AW28" i="4"/>
  <c r="AP28" i="4"/>
  <c r="AW16" i="4"/>
  <c r="AP16" i="4"/>
  <c r="AW10" i="4"/>
  <c r="AP10" i="4"/>
  <c r="AP33" i="4"/>
  <c r="AW33" i="4"/>
  <c r="AW27" i="4"/>
  <c r="AP27" i="4"/>
  <c r="AW15" i="4"/>
  <c r="AP15" i="4"/>
  <c r="AP20" i="4"/>
  <c r="AW20" i="4"/>
  <c r="AW30" i="4"/>
  <c r="AP30" i="4"/>
  <c r="AW5" i="4"/>
  <c r="AP5" i="4"/>
  <c r="AW26" i="4"/>
  <c r="AP26" i="4"/>
  <c r="AW14" i="4"/>
  <c r="AP14" i="4"/>
  <c r="AW22" i="4"/>
  <c r="AP22" i="4"/>
  <c r="AW12" i="4"/>
  <c r="AP12" i="4"/>
  <c r="AW25" i="4"/>
  <c r="AP25" i="4"/>
  <c r="AW13" i="4"/>
  <c r="AP13" i="4"/>
  <c r="O40" i="3" l="1"/>
  <c r="O39" i="3"/>
  <c r="O33" i="3"/>
  <c r="O32" i="3"/>
  <c r="O31" i="3"/>
  <c r="O30" i="3"/>
  <c r="O29" i="3"/>
  <c r="O28" i="3"/>
  <c r="O27" i="3"/>
  <c r="O26" i="3"/>
  <c r="O25" i="3"/>
  <c r="O24" i="3"/>
  <c r="O23" i="3"/>
  <c r="O22" i="3"/>
  <c r="O21" i="3"/>
  <c r="O20" i="3"/>
  <c r="O19" i="3"/>
  <c r="O18" i="3"/>
  <c r="O17" i="3"/>
  <c r="O16" i="3"/>
  <c r="O15" i="3"/>
  <c r="AE9" i="4" l="1"/>
  <c r="AE6" i="4"/>
  <c r="AG34" i="4"/>
  <c r="AG43" i="4" s="1"/>
  <c r="C19" i="4"/>
  <c r="AG32" i="4" l="1"/>
  <c r="AH44" i="4" s="1"/>
  <c r="AH45" i="4" l="1"/>
  <c r="AH43" i="4"/>
  <c r="AH35" i="4"/>
  <c r="AH34" i="4"/>
  <c r="AH33" i="4"/>
  <c r="AC22" i="2" a="1"/>
  <c r="AC22" i="2" s="1"/>
  <c r="AE22" i="2"/>
  <c r="AH46" i="4" l="1"/>
  <c r="C50" i="4"/>
  <c r="AE41" i="2"/>
  <c r="E12" i="4" l="1"/>
  <c r="O14" i="3"/>
  <c r="O13" i="3"/>
  <c r="O12" i="3"/>
  <c r="O11" i="3"/>
  <c r="O10" i="3"/>
  <c r="O9" i="3"/>
  <c r="O8" i="3"/>
  <c r="O7" i="3"/>
  <c r="O6" i="3"/>
  <c r="O5" i="3"/>
  <c r="O4" i="3"/>
  <c r="AG38" i="4" l="1"/>
  <c r="C15" i="4"/>
  <c r="AE4" i="4"/>
  <c r="B23" i="3" l="1"/>
  <c r="AG36" i="4"/>
  <c r="AH36" i="4" s="1"/>
  <c r="AI34" i="4" s="1"/>
  <c r="AE5" i="4"/>
  <c r="N38" i="5" l="1"/>
  <c r="N37" i="5"/>
  <c r="N34" i="5"/>
  <c r="N33" i="5"/>
  <c r="N3" i="5"/>
  <c r="N2" i="5" l="1"/>
  <c r="N9" i="5" l="1"/>
  <c r="M38" i="5" l="1"/>
  <c r="M3" i="5"/>
  <c r="M4" i="5"/>
  <c r="M5" i="5"/>
  <c r="M6" i="5"/>
  <c r="M7" i="5"/>
  <c r="M8" i="5"/>
  <c r="M9" i="5"/>
  <c r="M10" i="5"/>
  <c r="M11" i="5"/>
  <c r="M12" i="5"/>
  <c r="M13" i="5"/>
  <c r="M14" i="5"/>
  <c r="M15" i="5"/>
  <c r="M16" i="5"/>
  <c r="M17" i="5"/>
  <c r="M18" i="5"/>
  <c r="M19" i="5"/>
  <c r="M20" i="5"/>
  <c r="M21" i="5"/>
  <c r="M22" i="5"/>
  <c r="M23" i="5"/>
  <c r="M24" i="5"/>
  <c r="M25" i="5"/>
  <c r="M26" i="5"/>
  <c r="M29" i="5"/>
  <c r="M28" i="5"/>
  <c r="M27" i="5"/>
  <c r="M31" i="5"/>
  <c r="M30" i="5"/>
  <c r="M32" i="5"/>
  <c r="M33" i="5"/>
  <c r="M34" i="5"/>
  <c r="M35" i="5"/>
  <c r="M36" i="5"/>
  <c r="M37" i="5"/>
  <c r="M2" i="5"/>
  <c r="AK39" i="4" l="1"/>
  <c r="AO39" i="4"/>
  <c r="AV39" i="4" s="1"/>
  <c r="AN39" i="4"/>
  <c r="AU39" i="4" s="1"/>
  <c r="AL39" i="4"/>
  <c r="AS39" i="4" s="1"/>
  <c r="AM39" i="4"/>
  <c r="AT39" i="4" s="1"/>
  <c r="O38" i="3"/>
  <c r="AN38" i="4"/>
  <c r="AU38" i="4" s="1"/>
  <c r="AM38" i="4"/>
  <c r="AT38" i="4" s="1"/>
  <c r="AK38" i="4"/>
  <c r="AL38" i="4"/>
  <c r="AS38" i="4" s="1"/>
  <c r="AO38" i="4"/>
  <c r="AV38" i="4" s="1"/>
  <c r="O37" i="3"/>
  <c r="AM37" i="4"/>
  <c r="AT37" i="4" s="1"/>
  <c r="AN37" i="4"/>
  <c r="AU37" i="4" s="1"/>
  <c r="AO37" i="4"/>
  <c r="AV37" i="4" s="1"/>
  <c r="AK37" i="4"/>
  <c r="AL37" i="4"/>
  <c r="AS37" i="4" s="1"/>
  <c r="O34" i="3"/>
  <c r="AL35" i="4"/>
  <c r="AS35" i="4" s="1"/>
  <c r="AO35" i="4"/>
  <c r="AV35" i="4" s="1"/>
  <c r="AM35" i="4"/>
  <c r="AT35" i="4" s="1"/>
  <c r="AK35" i="4"/>
  <c r="AN35" i="4"/>
  <c r="AU35" i="4" s="1"/>
  <c r="O36" i="3"/>
  <c r="AL36" i="4"/>
  <c r="AS36" i="4" s="1"/>
  <c r="AK36" i="4"/>
  <c r="AR36" i="4" s="1"/>
  <c r="AM36" i="4"/>
  <c r="AT36" i="4" s="1"/>
  <c r="AO36" i="4"/>
  <c r="AV36" i="4" s="1"/>
  <c r="AN36" i="4"/>
  <c r="AU36" i="4" s="1"/>
  <c r="O35" i="3"/>
  <c r="N21" i="5"/>
  <c r="N31" i="5"/>
  <c r="N20" i="5"/>
  <c r="N27" i="5"/>
  <c r="AR39" i="4" l="1"/>
  <c r="AW39" i="4" s="1"/>
  <c r="AP39" i="4"/>
  <c r="AR38" i="4"/>
  <c r="AW38" i="4" s="1"/>
  <c r="AP38" i="4"/>
  <c r="AR37" i="4"/>
  <c r="AW37" i="4" s="1"/>
  <c r="AP37" i="4"/>
  <c r="AR35" i="4"/>
  <c r="AW35" i="4" s="1"/>
  <c r="AP35" i="4"/>
  <c r="AW36" i="4"/>
  <c r="AE8" i="4"/>
  <c r="R15" i="3"/>
  <c r="AP36" i="4"/>
  <c r="N23" i="5"/>
  <c r="AV42" i="4"/>
  <c r="AO42" i="4"/>
  <c r="AS42" i="4"/>
  <c r="AL42" i="4"/>
  <c r="AT42" i="4"/>
  <c r="AM42" i="4"/>
  <c r="AP4" i="4"/>
  <c r="AK42" i="4"/>
  <c r="AU42" i="4"/>
  <c r="AN42" i="4"/>
  <c r="N32" i="5"/>
  <c r="N26" i="5"/>
  <c r="N19" i="5"/>
  <c r="N30" i="5"/>
  <c r="N29" i="5"/>
  <c r="N22" i="5"/>
  <c r="N25" i="5"/>
  <c r="N28" i="5"/>
  <c r="AF16" i="2"/>
  <c r="I9" i="2" s="1"/>
  <c r="B8" i="3" s="1"/>
  <c r="N36" i="5"/>
  <c r="N17" i="5"/>
  <c r="N16" i="5"/>
  <c r="N15" i="5"/>
  <c r="N14" i="5"/>
  <c r="N13" i="5"/>
  <c r="N12" i="5"/>
  <c r="N11" i="5"/>
  <c r="N10" i="5"/>
  <c r="N8" i="5"/>
  <c r="N7" i="5"/>
  <c r="N6" i="5"/>
  <c r="N5" i="5"/>
  <c r="B6" i="3" l="1"/>
  <c r="E9" i="4" s="1"/>
  <c r="D9" i="4"/>
  <c r="AR42" i="4"/>
  <c r="AW42" i="4"/>
  <c r="AP42" i="4"/>
  <c r="N4" i="5"/>
  <c r="N18" i="5"/>
  <c r="C9" i="4" l="1"/>
  <c r="AE29" i="4"/>
  <c r="AE25" i="4"/>
  <c r="AE28" i="4"/>
  <c r="AE27" i="4"/>
  <c r="AE26" i="4"/>
  <c r="AG26" i="4" l="1"/>
  <c r="N24" i="5" l="1"/>
  <c r="N35" i="5"/>
  <c r="AF9" i="4" l="1"/>
  <c r="AF8" i="4"/>
  <c r="AF5" i="4"/>
  <c r="AF6" i="4"/>
  <c r="AF4" i="4"/>
  <c r="AH38" i="4"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tc={F289FF9D-A38D-4EA7-BB32-4484D728BE5D}</author>
    <author>tc={090836A8-BAB4-40B4-A9A8-69387ACC22AF}</author>
  </authors>
  <commentList>
    <comment ref="AF18" authorId="0" shapeId="0" xr:uid="{F289FF9D-A38D-4EA7-BB32-4484D728BE5D}">
      <text>
        <t>[Kommenttiketju]
Excel-versiosi avulla voit lukea tämän kommenttiketjun, mutta siihen tehdyt muutokset poistetaan, jos tiedosto avataan uudemmassa Excel-versiossa. Lisätietoja: https://go.microsoft.com/fwlink/?linkid=870924
Kommentti:
    Nämä olisi hyvä miettiä, mitä ohjeita halutaan antaa.</t>
      </text>
    </comment>
    <comment ref="AF37" authorId="1" shapeId="0" xr:uid="{090836A8-BAB4-40B4-A9A8-69387ACC22AF}">
      <text>
        <t>[Kommenttiketju]
Excel-versiosi avulla voit lukea tämän kommenttiketjun, mutta siihen tehdyt muutokset poistetaan, jos tiedosto avataan uudemmassa Excel-versiossa. Lisätietoja: https://go.microsoft.com/fwlink/?linkid=870924
Kommentti:
    Nämä olisi hyvä miettiä, mitä ohjeita halutaan antaa.</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tc={B91CD9DA-E34A-4287-B46A-2A89C5A31775}</author>
  </authors>
  <commentList>
    <comment ref="O2" authorId="0" shapeId="0" xr:uid="{B91CD9DA-E34A-4287-B46A-2A89C5A31775}">
      <text>
        <t>[Kommenttiketju]
Excel-versiosi avulla voit lukea tämän kommenttiketjun, mutta siihen tehdyt muutokset poistetaan, jos tiedosto avataan uudemmassa Excel-versiossa. Lisätietoja: https://go.microsoft.com/fwlink/?linkid=870924
Kommentti:
    Myös tämän voisi piilottaa?</t>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tc={2EB921D9-3673-42E9-ACCB-58FA61CEE158}</author>
    <author>Elina Inkiläinen</author>
    <author>Omistaja</author>
  </authors>
  <commentList>
    <comment ref="M1" authorId="0" shapeId="0" xr:uid="{2EB921D9-3673-42E9-ACCB-58FA61CEE158}">
      <text>
        <t>[Kommenttiketju]
Excel-versiosi avulla voit lukea tämän kommenttiketjun, mutta siihen tehdyt muutokset poistetaan, jos tiedosto avataan uudemmassa Excel-versiossa. Lisätietoja: https://go.microsoft.com/fwlink/?linkid=870924
Kommentti:
    Kopioin laskukaavan suoraan tähän sarakkeeseen ja poistin ”ylimääräiset punaiset sarakkeet”</t>
      </text>
    </comment>
    <comment ref="B19" authorId="1" shapeId="0" xr:uid="{B210D80E-A8BD-472B-BA30-D0DC07DEBF1D}">
      <text>
        <r>
          <rPr>
            <sz val="10"/>
            <color rgb="FF000000"/>
            <rFont val="Tahoma"/>
            <family val="2"/>
          </rPr>
          <t xml:space="preserve">Katso: RT 85-11204  
</t>
        </r>
        <r>
          <rPr>
            <sz val="10"/>
            <color rgb="FF000000"/>
            <rFont val="Tahoma"/>
            <family val="2"/>
          </rPr>
          <t xml:space="preserve">Viherkatot ja katto- ja kansipuutarhat, kasvillisuus ja kasvualusta; Taulukko 14.
</t>
        </r>
      </text>
    </comment>
    <comment ref="B20" authorId="1" shapeId="0" xr:uid="{0ED2370D-D0A2-4DDC-B4C8-5BAA795E9D24}">
      <text>
        <r>
          <rPr>
            <sz val="10"/>
            <color rgb="FF000000"/>
            <rFont val="Calibri"/>
            <family val="2"/>
          </rPr>
          <t xml:space="preserve">Katso: RT 85-11204  
</t>
        </r>
        <r>
          <rPr>
            <sz val="10"/>
            <color rgb="FF000000"/>
            <rFont val="Calibri"/>
            <family val="2"/>
          </rPr>
          <t>Viherkatot ja katto- ja kansipuutarhat, kasvillisuus ja kasvualusta; Taulukko 14.</t>
        </r>
      </text>
    </comment>
    <comment ref="B21" authorId="1" shapeId="0" xr:uid="{6C724E29-CA3F-45E4-98C4-FC18D87048DE}">
      <text>
        <r>
          <rPr>
            <sz val="10"/>
            <color rgb="FF000000"/>
            <rFont val="Calibri"/>
            <family val="2"/>
          </rPr>
          <t xml:space="preserve">Katso: RT 85-11204  
</t>
        </r>
        <r>
          <rPr>
            <sz val="10"/>
            <color rgb="FF000000"/>
            <rFont val="Calibri"/>
            <family val="2"/>
          </rPr>
          <t>Viherkatot ja katto- ja kansipuutarhat, kasvillisuus ja kasvualusta; Taulukko 14.</t>
        </r>
      </text>
    </comment>
    <comment ref="B25" authorId="2" shapeId="0" xr:uid="{AFBD1606-787D-4989-8751-10B7BD893B0F}">
      <text>
        <r>
          <rPr>
            <sz val="9"/>
            <color rgb="FF000000"/>
            <rFont val="Tahoma"/>
            <family val="2"/>
          </rPr>
          <t>Katso: Hagelberg, E., A. Karhunen, A. Kulmala, ja R. Larsson. "Käytännön kosteikkosuunnittelu [Wetland planning in practise]." Publications of the Teho Project 1 (2009): 2009.</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tc={4B7F2D74-3C4C-4E5F-81DD-34BB0A8BBE81}</author>
  </authors>
  <commentList>
    <comment ref="C2" authorId="0" shapeId="0" xr:uid="{4B7F2D74-3C4C-4E5F-81DD-34BB0A8BBE81}">
      <text>
        <t>[Kommenttiketju]
Excel-versiosi avulla voit lukea tämän kommenttiketjun, mutta siihen tehdyt muutokset poistetaan, jos tiedosto avataan uudemmassa Excel-versiossa. Lisätietoja: https://go.microsoft.com/fwlink/?linkid=870924
Kommentti:
    Tälle sivulle voisi koota yleisesti eri termien tarkentavat selitykset ja nimetä vaikka Sanastoksi tai Viherkertoimen termit tms. eli ei vain hulevedet</t>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<sst xmlns="http://schemas.openxmlformats.org/spreadsheetml/2006/main" count="718" uniqueCount="546">
  <si>
    <t>Ohjeet työkalun käyttöön</t>
  </si>
  <si>
    <t>Versio</t>
  </si>
  <si>
    <t>1) Siirtymät sivujen välillä</t>
  </si>
  <si>
    <t>Voit siirtyä välilehtien välillä näkymän alalaidassa olevien välilehtikuvakkeiden avulla ("Ohjeet", "Rajaukset", "Viherkerroin", "Tulokset" sekä lisätietovälilehdet "Viherkertoimen lisätiedot", "Hulevesiratkaisujen lisätiedot" ja "Kotimaiset puulajit"). Näkymän alalaidassa on myös valintanappeja, jotka mahdollistavat siirtymät välilehtien välillä. Painamalla "Edellinen"-nappia pääset edelliselle välilehdelle, ja "Seuraava"-nappia seuraavalle välilehdelle. "Ohjeet"-valintanappia painamalla on mahdollista palata tälle välilehdelle tarvittaessa. Luettuasi ohjeen loppuun, paina "Aloita"-valintanappia.</t>
  </si>
  <si>
    <t>2) Rajaukset</t>
  </si>
  <si>
    <r>
      <rPr>
        <b/>
        <sz val="10"/>
        <color theme="1"/>
        <rFont val="Franklin Gothic Book"/>
        <family val="2"/>
      </rPr>
      <t>Rajaukset</t>
    </r>
    <r>
      <rPr>
        <sz val="10"/>
        <color theme="1"/>
        <rFont val="Franklin Gothic Book"/>
        <family val="2"/>
      </rPr>
      <t xml:space="preserve">-välilehdellä määritellään viherkertoimen tavoitetasoon vaikuttavat korttelin tai tontin sekä ympäröivän alueen ominaispiirteet. Lomakkeen täyttäminen aloitetaan lisäämällä ylälaitaan päivämäärä sekä tunnistetiedot (kohteen ja täyttäjän nimet, korttelinumero sekä tonttinumero). Seuraavaksi määritellään lomakkeen oikeaan reunaan laskentaan tarvittavat tiedot: "Korttelin / tontin pinta-ala, m²" ja "Rakennusten peittopinta-ala, m²" . Syötettyjen tietojen perusteella päivittyvät kentät "Rakennusten peittämä ala suhteessa pinta-alaan" (rakennusten peittopinta-ala jaettuna tontin / korttelin pinta-alalla). Kohteen tunnistetiedot tulostuvat automaattisesti Viherkerroin- ja Tulokset-välilehdille.
Kysymykset-kohdassa määritetään korttelin / tontin ja ympäröivän alueen ominaispiirteitä kuvaavat rajaukset, valitsemalla sopivin Vastaus-kohdista. Valintojen perusteella muodostuvat tontin "Tavoitetaso" sekä "Laskennassa huomioitavat asiat". Huomioitavat asiat tuovat esiin kohteen ominaisuuksien perusteella tärkeitä suunnittelukysymyksiä sekä mahdollisesti vaadittavia elementtityyppejä (esim. hulevesirakenne, säilytettävä elementti). Nämä tiedot tulee huomioida viherkertoimen laskennassa ja tulosten arvioinnissa.
</t>
    </r>
    <r>
      <rPr>
        <b/>
        <sz val="10"/>
        <color theme="1"/>
        <rFont val="Franklin Gothic Book"/>
        <family val="2"/>
      </rPr>
      <t>Hulevesien hallintaratkaisun keskisyvyyden laskenta</t>
    </r>
    <r>
      <rPr>
        <sz val="10"/>
        <color theme="1"/>
        <rFont val="Franklin Gothic Book"/>
        <family val="2"/>
      </rPr>
      <t xml:space="preserve"> -laatikko tarjoaa apua kysymyksessä 4 tarvittavan hulevesiratkaisujen viivytyskerroksen keskisyvyyden laskentaan. Kuvissa 1 ja 2 havainnollistetaan laskennassa tarvittavia tietoja. Kenttiin syötetään "Rakenteen pohjan pinta-ala, m² (A1)", "Rakenteen ylimmän vesipinnan pinta-ala, m² (A2)" sekä "Maksimisyvyys" (h). Näiden pohjalta muodostuu automaattisesti laskennallinen "</t>
    </r>
    <r>
      <rPr>
        <b/>
        <sz val="10"/>
        <color theme="1"/>
        <rFont val="Franklin Gothic Book"/>
        <family val="2"/>
      </rPr>
      <t>Keskisyvyys</t>
    </r>
    <r>
      <rPr>
        <sz val="10"/>
        <color theme="1"/>
        <rFont val="Franklin Gothic Book"/>
        <family val="2"/>
      </rPr>
      <t xml:space="preserve">". Rakenteen keskisyvyys on usein pienempi kuin maksimisyvyys rakenteen muodon vuoksi. Loivaluiskaisen rakenteen keskisyvyys on merkittävästi pienempi (0,3–0,5- kertainen) kuin maksimisyvyys. Jos pidätysrakenteessa on pysyvän vesipinnan (ylivuotoputken) yläpuolella viivytystilavuutta, voidaan viivytyskerrokselle laskea keskisyvyys. Myös imeytysrakenteelle voidaan laskea viivytystä, jos rakenne on suunniteltu siten, että vesi viipyy (lammikoituu) maakerrosten päällä ennen imeytymistä. Biosuodatusrakenteiden suositeltu viivytyskerroksen maksimisyvyys (h) on noin 0,3 m.  </t>
    </r>
  </si>
  <si>
    <t>Viherkertoimen laskennassa painotetut osa-alueet</t>
  </si>
  <si>
    <r>
      <rPr>
        <b/>
        <sz val="8"/>
        <color theme="1"/>
        <rFont val="Franklin Gothic Book"/>
        <family val="2"/>
      </rPr>
      <t>Ekologisuus</t>
    </r>
    <r>
      <rPr>
        <sz val="8"/>
        <color theme="1"/>
        <rFont val="Franklin Gothic Book"/>
        <family val="2"/>
      </rPr>
      <t xml:space="preserve">
Hiilensidonta ja -varastointi, lajien ja elinympäristöjen monimuotoisuus, ekologinen verkosto
</t>
    </r>
    <r>
      <rPr>
        <b/>
        <sz val="8"/>
        <color theme="1"/>
        <rFont val="Franklin Gothic Book"/>
        <family val="2"/>
      </rPr>
      <t>painotus 1,59</t>
    </r>
  </si>
  <si>
    <r>
      <rPr>
        <b/>
        <sz val="8"/>
        <color theme="1"/>
        <rFont val="Franklin Gothic Book"/>
        <family val="2"/>
      </rPr>
      <t>Toiminnallisuus</t>
    </r>
    <r>
      <rPr>
        <sz val="8"/>
        <color theme="1"/>
        <rFont val="Franklin Gothic Book"/>
        <family val="2"/>
      </rPr>
      <t xml:space="preserve">
Pienilmaston tasaaminen ja puhdistus (viilentäminen, ilman epäpuhtauksien sidonta, melun ja tuulisuuden vähentäminen, näkösuoja), ruoantuotanto hyötyviljelyllä, oppiminen luonnosta, leikkiminen, turvallisuus
</t>
    </r>
    <r>
      <rPr>
        <b/>
        <sz val="8"/>
        <color theme="1"/>
        <rFont val="Franklin Gothic Book"/>
        <family val="2"/>
      </rPr>
      <t>painotus 1,51</t>
    </r>
  </si>
  <si>
    <r>
      <rPr>
        <b/>
        <sz val="8"/>
        <color theme="1"/>
        <rFont val="Franklin Gothic Book"/>
        <family val="2"/>
      </rPr>
      <t>Maisema-arvo</t>
    </r>
    <r>
      <rPr>
        <sz val="8"/>
        <color theme="1"/>
        <rFont val="Franklin Gothic Book"/>
        <family val="2"/>
      </rPr>
      <t xml:space="preserve">
Liittyminen ympäröivään kaupunkikuvaan, vaikutus maisemaan
</t>
    </r>
    <r>
      <rPr>
        <b/>
        <sz val="8"/>
        <color theme="1"/>
        <rFont val="Franklin Gothic Book"/>
        <family val="2"/>
      </rPr>
      <t>painotus 0,84</t>
    </r>
  </si>
  <si>
    <t>3) Viherkerroin laskenta</t>
  </si>
  <si>
    <r>
      <rPr>
        <b/>
        <sz val="10"/>
        <color theme="1"/>
        <rFont val="Franklin Gothic Book"/>
        <family val="2"/>
      </rPr>
      <t>Viherkerroin</t>
    </r>
    <r>
      <rPr>
        <sz val="10"/>
        <color theme="1"/>
        <rFont val="Franklin Gothic Book"/>
        <family val="2"/>
      </rPr>
      <t xml:space="preserve">-välilehdellä täytetään tontille kaavaillut elementit: säilytettävä kasvillisuus ja maaperä, istutettava ja kylvettävä kasvillisuus, kasvikatot, pinnoitteet ja hulevesienhallintarakenteet sekä bonuselementit. 
"Elementin määritelmä" -sarake sisältää kuvauksen kustakin elementistä. 
"Määrä" -sarakkeeseen syötetään elementtejä koskevat määrätiedot "Yksikkö"-sarakkeen kertomassa muodossa (kpl, m², m3). Muut tiedot päivittyvät välilehdelle automaattisesti.
"Painotus"-sarakkeessa näkyy kullekin elementille määritetty painotus. </t>
    </r>
    <r>
      <rPr>
        <sz val="10"/>
        <rFont val="Franklin Gothic Book"/>
        <family val="2"/>
      </rPr>
      <t>Painotus muodostuu  kasvin vaatimasta kasvutilasta joka kerrotaan elementtikohtaisten painotusarvojen keskiarvolla. Painotus korostaa tiettyjä ominaisuuksia ja lisää joidenkin elementtien (esim. puiden) painoarvoa viherkertoimen muodostumisessa.</t>
    </r>
    <r>
      <rPr>
        <sz val="10"/>
        <color theme="1"/>
        <rFont val="Franklin Gothic Book"/>
        <family val="2"/>
      </rPr>
      <t xml:space="preserve">
Välilehden vasempaan yläkulmaan päivittyy automaattisesti yhteenlasketun painotetun pinta-alan ja tontin kokonaispinta-alan perusteella laskettu "</t>
    </r>
    <r>
      <rPr>
        <b/>
        <sz val="10"/>
        <color theme="1"/>
        <rFont val="Franklin Gothic Book"/>
        <family val="2"/>
      </rPr>
      <t>Viherkerroin</t>
    </r>
    <r>
      <rPr>
        <sz val="10"/>
        <color theme="1"/>
        <rFont val="Franklin Gothic Book"/>
        <family val="2"/>
      </rPr>
      <t xml:space="preserve">". </t>
    </r>
  </si>
  <si>
    <r>
      <rPr>
        <b/>
        <sz val="8"/>
        <color theme="1"/>
        <rFont val="Franklin Gothic Book"/>
        <family val="2"/>
      </rPr>
      <t>Kunnossapito</t>
    </r>
    <r>
      <rPr>
        <sz val="8"/>
        <color theme="1"/>
        <rFont val="Franklin Gothic Book"/>
        <family val="2"/>
      </rPr>
      <t xml:space="preserve">
Hoidon vaativuus ja hoitokerrat
</t>
    </r>
    <r>
      <rPr>
        <b/>
        <sz val="8"/>
        <color theme="1"/>
        <rFont val="Franklin Gothic Book"/>
        <family val="2"/>
      </rPr>
      <t>painotus 0,70</t>
    </r>
  </si>
  <si>
    <r>
      <rPr>
        <b/>
        <sz val="8"/>
        <color theme="1"/>
        <rFont val="Franklin Gothic Book"/>
        <family val="2"/>
      </rPr>
      <t>Hulevesi</t>
    </r>
    <r>
      <rPr>
        <sz val="8"/>
        <color theme="1"/>
        <rFont val="Franklin Gothic Book"/>
        <family val="2"/>
      </rPr>
      <t xml:space="preserve">
Hulevesien määrällinen ja laadullinen hallinta
</t>
    </r>
    <r>
      <rPr>
        <b/>
        <sz val="8"/>
        <color theme="1"/>
        <rFont val="Franklin Gothic Book"/>
        <family val="2"/>
      </rPr>
      <t>painotus 1,25</t>
    </r>
  </si>
  <si>
    <r>
      <rPr>
        <b/>
        <sz val="10"/>
        <rFont val="Franklin Gothic Book"/>
        <family val="2"/>
      </rPr>
      <t>Kasvikato</t>
    </r>
    <r>
      <rPr>
        <sz val="10"/>
        <rFont val="Franklin Gothic Book"/>
        <family val="2"/>
      </rPr>
      <t xml:space="preserve">t merkitään kasvualusta paksuutensa mukaiseen sarakkeeseen kohtaan kasvikatot (m²). Lisäksi kohtaan istutettava/kylvettävä kasvillisuus lisätään ne kasvit, jotka ovat taulukossa kpl määräisenä mainittu (köynnökset, suuret pensaat ja puut). </t>
    </r>
  </si>
  <si>
    <t>4) Hulevesimäärän laskenta</t>
  </si>
  <si>
    <t>5) Tulokset</t>
  </si>
  <si>
    <t>Lahden viherkerrointyökalu pohjautuu Espoon viherkerrointyökalun versioon 1/2024</t>
  </si>
  <si>
    <r>
      <rPr>
        <b/>
        <sz val="10"/>
        <rFont val="Franklin Gothic Book"/>
        <family val="2"/>
      </rPr>
      <t>Tulokset</t>
    </r>
    <r>
      <rPr>
        <sz val="10"/>
        <rFont val="Franklin Gothic Book"/>
        <family val="2"/>
      </rPr>
      <t xml:space="preserve">-välilehdellä ovat viherkertoimen laskennasta  saadut tulokset. Kuvaajat ja taulukot kertovat viherkertoimen muodostumiseen vaikuttavista tekijöistä ja erilaisten elementtien hyödyntämisasteesta. Kuvaaja "Maisemaelementit, %" kertoo, kuinka suurta osuutta kukin elementtikategoria vastaa lopullisesta Viherkerroin-luvusta. Kuvaaja "Laskennan painopisteet, %" kertoo elementtien painotuksessa huomioitujen tekijöiden (ekologisuus, toiminnallisuus, maisema-arvo, kunnossapito, hulevesi) suhteellisen merkityksen viherkertoimessa. Kunkin elementin saamat painoarvot ovat tarkastettavissa Lisätietoa-välilehdellä (Viherkerroin-välilehden valintanapit). Kuvaaja "Hulevesien hallintarakenteet", kertoo kuinka hulevesien hallintaratkaisut jakautuvat hulevesien erilaisten hallintaratkaisujen kesken.  
Kohdassa "Täyttäjän kommentit" on mahdollista lisätä kommentteja laskennasta omaksi tiedoksi tai muiden tulosten tarkastelijoiden käyttöön. Kohtaan "Huomioitavat asiat" tulostuu automaattisesti laskennan tuloksia ja muita huomioitavia asioita. </t>
    </r>
    <r>
      <rPr>
        <b/>
        <sz val="10"/>
        <rFont val="Franklin Gothic Book"/>
        <family val="2"/>
      </rPr>
      <t>Tulosta lomake A3 kokooon ja lisää se rakennusluvan liiteasiakirjoihin.</t>
    </r>
    <r>
      <rPr>
        <sz val="10"/>
        <rFont val="Franklin Gothic Book"/>
        <family val="2"/>
      </rPr>
      <t xml:space="preserve">
</t>
    </r>
    <r>
      <rPr>
        <b/>
        <sz val="10"/>
        <rFont val="Franklin Gothic Book"/>
        <family val="2"/>
      </rPr>
      <t>Luettuasi ohjeen loppuun, paina "Aloita"-valintanappia tai siirry haluamallesi välilehdelle alalaidassa olevien välilehtikuvakkeiden avulla.</t>
    </r>
  </si>
  <si>
    <t>Aloita</t>
  </si>
  <si>
    <t>Täyttäjän nimi ja puhelinnumero</t>
  </si>
  <si>
    <t>Päivämäärä</t>
  </si>
  <si>
    <t>Rakennusluvan tunnus</t>
  </si>
  <si>
    <t>Kohteen nimi</t>
  </si>
  <si>
    <t>Kohteen osoite</t>
  </si>
  <si>
    <t>Kortteli- ja tonttinumero</t>
  </si>
  <si>
    <t>Ohjeet</t>
  </si>
  <si>
    <t>Rajaukset</t>
  </si>
  <si>
    <t>Nro</t>
  </si>
  <si>
    <t>Kysymys</t>
  </si>
  <si>
    <t>Vastaus</t>
  </si>
  <si>
    <t>Tavoitetaso</t>
  </si>
  <si>
    <t>Valinta</t>
  </si>
  <si>
    <t>Lahti, tavoitetaso</t>
  </si>
  <si>
    <t>Suunniteltu maankäyttö</t>
  </si>
  <si>
    <t>Toimisto- ja toimitilarakentamisen alueet ( KT, KTY)</t>
  </si>
  <si>
    <t>Palveluiden , kaupan- ja liikerakentamisen alueet (P, PL, PV, PA,C, K, KL, KM)</t>
  </si>
  <si>
    <t>Teollisuustoimintojen ja logistiikan alueet (T, TV, TY, TT)</t>
  </si>
  <si>
    <t>Yleisten alueiden korttelialueet (Y, YL, YH, YU, YO, YS, YY, YM, YK)</t>
  </si>
  <si>
    <t xml:space="preserve">Autopaikkojen korttelialueet (LPA) </t>
  </si>
  <si>
    <t>Kaavassa määrätty alueellinen tai tonttikohtainen viherkerroin</t>
  </si>
  <si>
    <t>Mikä?</t>
  </si>
  <si>
    <t>Pihatyyppi</t>
  </si>
  <si>
    <r>
      <t xml:space="preserve">Kuinka suuri osa tontin pinta-alasta on kansipihaa? </t>
    </r>
    <r>
      <rPr>
        <b/>
        <strike/>
        <sz val="10"/>
        <color rgb="FFFF0000"/>
        <rFont val="Franklin Gothic Book"/>
        <family val="2"/>
      </rPr>
      <t xml:space="preserve"> </t>
    </r>
  </si>
  <si>
    <t>Laskennassa huomioitavat asiat</t>
  </si>
  <si>
    <t>Maaperä / Pohjavesi</t>
  </si>
  <si>
    <t>Sijaitseeko tontti pohjavesi- tai pohjavedenmuodostumisalueella?</t>
  </si>
  <si>
    <t>- Pohjavesi- tai pohjavedenmuodostumisalueella on suositeltavaa imeyttää puhtaat hulevedet.</t>
  </si>
  <si>
    <t xml:space="preserve">Onko läpäisevän maa-aineksen syvyys alle 1m (kallion tai pohjaveden päällä)? </t>
  </si>
  <si>
    <t>- Tavoitetasoa on laskettu läpäisevän maaperän rajallisuuden vuoksi.</t>
  </si>
  <si>
    <t>Suunnitellut hulevesiratkaisut</t>
  </si>
  <si>
    <r>
      <t>Mikä on arvioitu viivytysalueen (</t>
    </r>
    <r>
      <rPr>
        <b/>
        <sz val="10"/>
        <rFont val="Franklin Gothic Book"/>
        <family val="2"/>
      </rPr>
      <t>Kuva 1</t>
    </r>
    <r>
      <rPr>
        <sz val="10"/>
        <rFont val="Franklin Gothic Book"/>
        <family val="2"/>
      </rPr>
      <t xml:space="preserve">) toteutuskelpoisen viivytystilan keskisyvyys (m)? </t>
    </r>
    <r>
      <rPr>
        <vertAlign val="superscript"/>
        <sz val="10"/>
        <rFont val="Franklin Gothic Book"/>
        <family val="2"/>
      </rPr>
      <t>1)</t>
    </r>
    <r>
      <rPr>
        <sz val="10"/>
        <rFont val="Franklin Gothic Book"/>
        <family val="2"/>
      </rPr>
      <t xml:space="preserve"> </t>
    </r>
  </si>
  <si>
    <t>- Hulevesien erillisviemäröinti.</t>
  </si>
  <si>
    <r>
      <t>Mikä on arvioitu biosuodatusrakenteen (</t>
    </r>
    <r>
      <rPr>
        <b/>
        <sz val="10"/>
        <rFont val="Franklin Gothic Book"/>
        <family val="2"/>
      </rPr>
      <t>Kuva 2</t>
    </r>
    <r>
      <rPr>
        <sz val="10"/>
        <rFont val="Franklin Gothic Book"/>
        <family val="2"/>
      </rPr>
      <t xml:space="preserve">) päällä olevan viivytystilan keskisyvyys (m)? </t>
    </r>
    <r>
      <rPr>
        <vertAlign val="superscript"/>
        <sz val="10"/>
        <rFont val="Franklin Gothic Book"/>
        <family val="2"/>
      </rPr>
      <t>1)</t>
    </r>
    <r>
      <rPr>
        <sz val="10"/>
        <rFont val="Franklin Gothic Book"/>
        <family val="2"/>
      </rPr>
      <t xml:space="preserve"> </t>
    </r>
  </si>
  <si>
    <t>- Kansipihan prosenttiosuuden ollessa yli 50 %, suositellaan lisäämään viherkattoa.</t>
  </si>
  <si>
    <t>Onko alueella mahdollista liittyä hulevesien erillisviemäröintiin?</t>
  </si>
  <si>
    <t>- Määritä biosuodatusalueen viivytysrakenteen keskisyvyys.</t>
  </si>
  <si>
    <t>Hulevesien hallintaratkaisun keskisyvyyden laskenta</t>
  </si>
  <si>
    <t>Rakenteen pohjan pinta-ala, m² (A1)</t>
  </si>
  <si>
    <t>Seuraava</t>
  </si>
  <si>
    <t>Rakenteen ylimmän vesipinnan pinta-ala, m² (A2)</t>
  </si>
  <si>
    <t>Viivytyskerroksen (vesipinta) maksimisyvyys, m (h)</t>
  </si>
  <si>
    <t>Keskisyvyys (h)</t>
  </si>
  <si>
    <r>
      <rPr>
        <b/>
        <sz val="8"/>
        <rFont val="Franklin Gothic Book"/>
        <family val="2"/>
      </rPr>
      <t>Kuva 1.</t>
    </r>
    <r>
      <rPr>
        <sz val="8"/>
        <rFont val="Franklin Gothic Book"/>
        <family val="2"/>
      </rPr>
      <t xml:space="preserve"> Viivytysalue</t>
    </r>
  </si>
  <si>
    <r>
      <rPr>
        <b/>
        <sz val="8"/>
        <rFont val="Franklin Gothic Book"/>
        <family val="2"/>
      </rPr>
      <t xml:space="preserve">Kuva 2. </t>
    </r>
    <r>
      <rPr>
        <sz val="8"/>
        <rFont val="Franklin Gothic Book"/>
        <family val="2"/>
      </rPr>
      <t>Biosuodatusrakenne</t>
    </r>
  </si>
  <si>
    <t>- Lähellä luonnonsuojelualuetta / vesistöä/ luonnonkasvillisuudesta koostuvaa viherkäytävää on suositeltavaa säilyttää tontilla kasvillisuutta.</t>
  </si>
  <si>
    <r>
      <t xml:space="preserve">1) </t>
    </r>
    <r>
      <rPr>
        <b/>
        <i/>
        <sz val="10"/>
        <rFont val="Franklin Gothic Book"/>
        <family val="2"/>
      </rPr>
      <t xml:space="preserve">Viivytyskerros </t>
    </r>
    <r>
      <rPr>
        <i/>
        <sz val="10"/>
        <rFont val="Franklin Gothic Book"/>
        <family val="2"/>
      </rPr>
      <t>= hulevesien hallintaratkaisun (biosuodatus, imeytys, pidätys, viivytys) tila, jossa vesi viipyy / lammikoituu, mutta ei muodosta pysyvää vesipintaa:</t>
    </r>
  </si>
  <si>
    <t>esim. viivytys- tai pidätysrakenteen pysyvän vesipinnan (ja ylivuotoputken) yläpuolinen kerros; biosuodatusrakenteen kasvualustan yläpuolelle muodostuva lammikoitumisalue</t>
  </si>
  <si>
    <t>Viivytysrakenteita ovat Imeytysallas- ja kaivanto, lammet, kosteikot ja tulvaniityt.</t>
  </si>
  <si>
    <t>Biosuodatusrakenteita ovat biosuodatuspainanteet ja -altaat</t>
  </si>
  <si>
    <t>Hulevesiratkaisujen lisätiedot</t>
  </si>
  <si>
    <t>- Lisää viivyttävä rakenne.</t>
  </si>
  <si>
    <t>- Lisää biosuodatusrakenne</t>
  </si>
  <si>
    <t>Elementtityyppi</t>
  </si>
  <si>
    <t>Elementin määritelmä</t>
  </si>
  <si>
    <t>Yksikkö</t>
  </si>
  <si>
    <t>Määrä</t>
  </si>
  <si>
    <t>Painotus</t>
  </si>
  <si>
    <t>Valuma-kerroin</t>
  </si>
  <si>
    <t>Painotettu pinta-ala, m²</t>
  </si>
  <si>
    <t>Viherkerroin</t>
  </si>
  <si>
    <t>Säilytettävä kasvillisuus ja maaperä</t>
  </si>
  <si>
    <t>kpl</t>
  </si>
  <si>
    <t>Pinta-ala arvot</t>
  </si>
  <si>
    <t>p-a</t>
  </si>
  <si>
    <t xml:space="preserve">suuret puut h&lt;10m </t>
  </si>
  <si>
    <t>keskikokoiset puut 5-10</t>
  </si>
  <si>
    <t>pienet puut</t>
  </si>
  <si>
    <t>Säilytettävä luonnonmukainen pohjakasvillisuus esim. niitty, metsänpohja</t>
  </si>
  <si>
    <t>m²</t>
  </si>
  <si>
    <t>isot pensaat h&lt;1,5m</t>
  </si>
  <si>
    <t>Tontin pinta-ala, m²</t>
  </si>
  <si>
    <t>Säilytettävä kasvillisuus rakennetulla alueella esim. nurmikko, pensasistutus jne.</t>
  </si>
  <si>
    <t>köynnökset</t>
  </si>
  <si>
    <t>Säilytettävä luonnonmukainen avokallio (ainakin osittain paljas kalliopinta, kalliolla vähäisesti puustoa)</t>
  </si>
  <si>
    <t>hyödynnettävä kasvillisuus</t>
  </si>
  <si>
    <t>Istutettava / kylvettävä kasvillisuus</t>
  </si>
  <si>
    <t>puulajien kotimaisuus</t>
  </si>
  <si>
    <t xml:space="preserve">kerroksellinen kasvillisuus </t>
  </si>
  <si>
    <t>Pienikokoinen puu, täysikasvuisena ≤ 10 m  (à 15 m²)</t>
  </si>
  <si>
    <t xml:space="preserve">muut </t>
  </si>
  <si>
    <t>Kertyvä hulevesimäärä m³</t>
  </si>
  <si>
    <t>Isot pensaat  (à  täysikasvuisena &gt; h=1,5 m / peittävyys 3 m²)</t>
  </si>
  <si>
    <t xml:space="preserve">Muut pensaat  </t>
  </si>
  <si>
    <t>painotettu ipinta-ala</t>
  </si>
  <si>
    <t>Perennat</t>
  </si>
  <si>
    <t>Mitoitussateen (1/3a) kesto (min)</t>
  </si>
  <si>
    <t>Niitty tai keto  (maanpinnalla ei kasvikatoilla)</t>
  </si>
  <si>
    <t>Kuntta  (maanpinnalla ei kasvikatoilla)</t>
  </si>
  <si>
    <t>Mitoitussateen intensiteetti (mm/min)</t>
  </si>
  <si>
    <t>Nurmikko  (maanpinnalla ei kasvikatoilla)</t>
  </si>
  <si>
    <t>Monivuotiset köynnökset  (à 2 m²)</t>
  </si>
  <si>
    <t>Valumakerroin</t>
  </si>
  <si>
    <t>Kasvikatot / kattopihat</t>
  </si>
  <si>
    <t>Kasvikatto: Kattopuutarha, kasvualustan paksuus 30–100 cm (paksuus toivotun lajiston mukaan, kts. Lisätietoa)</t>
  </si>
  <si>
    <t>Kasvikatto: Niitty, keto tai heinä, kasvualustan paksuus 10–29 cm (paksuus toivotun lajiston mukaan, kts. Lisätietoa)</t>
  </si>
  <si>
    <t>Lisätietoa</t>
  </si>
  <si>
    <t>i</t>
  </si>
  <si>
    <t>Kasvikatto: Maksaruoho- tai sammalkatto, kasvualustan paksuus 4–9 cm</t>
  </si>
  <si>
    <t>Pinnoitteet</t>
  </si>
  <si>
    <t>Puoliläpäisevät pinnoitteet esim. nurmikivi, kivituhka, kiveys, laudoitettu terassi* ( *vain jos alusta on läpäisevä)</t>
  </si>
  <si>
    <t>Vettä läpäisemätön pinta asfaltti, betoni, kallio (ei kattopinta)</t>
  </si>
  <si>
    <t>Hulevesien hallintarakenteet</t>
  </si>
  <si>
    <t>Lampi, kosteikko tai tulvaniitty luonnonmukaisella kasvillisuudella (ainakin osan vuodesta pysyvä vesipinta; muun ajan maa pysyy kosteana)</t>
  </si>
  <si>
    <r>
      <t>Imeytysallas tai -painanne matalalla kasvillisuuspinnalla (ei pysyvää vesipintaa, läpäisevä maaperä)</t>
    </r>
    <r>
      <rPr>
        <sz val="10"/>
        <color theme="4" tint="-0.249977111117893"/>
        <rFont val="Franklin Gothic Book"/>
        <family val="2"/>
      </rPr>
      <t xml:space="preserve"> </t>
    </r>
  </si>
  <si>
    <t>Biosuodatuspainanne tai -allas (esim. tienvarsipainanne)</t>
  </si>
  <si>
    <t xml:space="preserve">Viivytys- tai pidätysallas tai -painanne matalalla kasvillisuuspinnalla (ainakin osan vuodesta pysyvä vesipinta; muun ajan maa pysyy kosteana) </t>
  </si>
  <si>
    <t>Imeytyskaivanto (esim. kivipesä) tai kiviaineinen painanne tai allas</t>
  </si>
  <si>
    <t>Viivytyskaivanto tai -säiliö (maanalainen, huom. yksikkö on tilavuus!)</t>
  </si>
  <si>
    <r>
      <t>m</t>
    </r>
    <r>
      <rPr>
        <vertAlign val="superscript"/>
        <sz val="12"/>
        <rFont val="Franklin Gothic Book"/>
        <family val="2"/>
      </rPr>
      <t>3</t>
    </r>
  </si>
  <si>
    <t>-</t>
  </si>
  <si>
    <t xml:space="preserve">Sadeveden kerääminen, johtaminen tai  varastoiminen kastelutarkoitukseen  (vesitynnyri, johtaminen hulevesialtaaseen yms). </t>
  </si>
  <si>
    <t>m³</t>
  </si>
  <si>
    <t>Bonuselementit*</t>
  </si>
  <si>
    <r>
      <t>Tontin puusto on kotimaisia puita tai niiden kannasta jalostettuja</t>
    </r>
    <r>
      <rPr>
        <sz val="8"/>
        <color rgb="FFFF0000"/>
        <rFont val="Franklin Gothic Book"/>
        <family val="2"/>
      </rPr>
      <t xml:space="preserve"> </t>
    </r>
  </si>
  <si>
    <t xml:space="preserve">Varjostava isokokoinen puu (h&gt;10m) rakennuksen etelä- ja lounaispuolella (erityisesti lehtipuut)  </t>
  </si>
  <si>
    <t xml:space="preserve"> -</t>
  </si>
  <si>
    <t xml:space="preserve">Varjostava pienikokoinen puu(h&gt;10m)  rakennuksen etelä- ja lounaispuolella (erityisesti lehtipuut) </t>
  </si>
  <si>
    <t xml:space="preserve">Tontille on sijoitettu luonnon eläimistöä tukevia elementtejä: linnun- tai lepakon pönttöjä (a` &gt;1/1000m2 tontin pinta-ala)       </t>
  </si>
  <si>
    <t xml:space="preserve">Monimuotoisuutta on lisätty jättämällä kannot &gt; 50cm korkeina tai pystylahopuu tai maarunko &gt;1,5m (a´50cm/1,5m)   </t>
  </si>
  <si>
    <t/>
  </si>
  <si>
    <t>Edellinen</t>
  </si>
  <si>
    <t xml:space="preserve">Bonuselementtejä ei ole pakko käyttää, mutta niiden avulla voi nostaa tontin viherkertoimen arvoa. </t>
  </si>
  <si>
    <t xml:space="preserve">Elementit tukevat luonnon monimuotoisuutta, lajiston kotoperäisyyttä ja tarjoavat eläimistölle pesäpaikkoja sekä elinympäristöjä. </t>
  </si>
  <si>
    <t>Mitoitussade</t>
  </si>
  <si>
    <t>Mitoitussateena on käytetty Kuntaliiton hulevesiippaan mukaista kerran kolmessa vuodessa toistuvaa sademäärää ja intensiteettiä.</t>
  </si>
  <si>
    <t>veden osuuden alueelle satavasta kokonaisesimäärästä erilaisten häviöiden – kuten haihtumisen, pintavarastoitumisen, imeytymisen ja pidättymisen – jälkeen</t>
  </si>
  <si>
    <t>Tuloskortti</t>
  </si>
  <si>
    <t>Kohteen lupatunnus</t>
  </si>
  <si>
    <t>Maisemaelementit %</t>
  </si>
  <si>
    <t>painotettu m²</t>
  </si>
  <si>
    <t>%</t>
  </si>
  <si>
    <t>Ekologisuus</t>
  </si>
  <si>
    <t>Toiminnallisuus</t>
  </si>
  <si>
    <t>Maisema-arvo</t>
  </si>
  <si>
    <t>Kunnossapito</t>
  </si>
  <si>
    <t>Hulevesi</t>
  </si>
  <si>
    <t>Yhteensä</t>
  </si>
  <si>
    <t>Täyttäjän nimi ja puh.nro</t>
  </si>
  <si>
    <t>Vaadittu taso</t>
  </si>
  <si>
    <t>Saavutettu taso</t>
  </si>
  <si>
    <t>Bonuselementit</t>
  </si>
  <si>
    <t>Hulevesilaskelma</t>
  </si>
  <si>
    <t>Valumakerroin C</t>
  </si>
  <si>
    <t xml:space="preserve">Viivytystilavuustarve tontilla m³ (kertyvä hulevesi) </t>
  </si>
  <si>
    <t>Esitettyjen ratkaisujen viivytystilavuus m³</t>
  </si>
  <si>
    <t>Istutettava/kylvettävä kasvillisuus</t>
  </si>
  <si>
    <t>Laskennan painopisteet</t>
  </si>
  <si>
    <t>Hulevedet</t>
  </si>
  <si>
    <t>keskisyvyys</t>
  </si>
  <si>
    <t>m3</t>
  </si>
  <si>
    <t>hulevesien hallintarakenteet (kokonaismäärä)</t>
  </si>
  <si>
    <t>Viivyttävät/keräävät järjestelmät (maanpäälliset)</t>
  </si>
  <si>
    <t>Biosuodatuspainanne tai -allas</t>
  </si>
  <si>
    <t>Viivytyskaivanto tai -säiliö maan alla</t>
  </si>
  <si>
    <t>Puuttuva tai ylimääräinen hulevesien käsittelykapasiteetti</t>
  </si>
  <si>
    <t>Hulevesimäärä</t>
  </si>
  <si>
    <t>Huomioitavat asiat</t>
  </si>
  <si>
    <t>Täyttäjän kommentit</t>
  </si>
  <si>
    <t>Elementtityypit</t>
  </si>
  <si>
    <t>Elementit</t>
  </si>
  <si>
    <t>painotettu kokonaiskeskiarvo</t>
  </si>
  <si>
    <t>Pinta-ala</t>
  </si>
  <si>
    <t>Asteikko (ekologisuus, toiminnallisuus, maisema-arvo - huom. bonuselementeillä maksimipistemäärä 1)</t>
  </si>
  <si>
    <t>Asiantuntijahaastatteluista laskettu yleinen painotus osa-alueille</t>
  </si>
  <si>
    <r>
      <t xml:space="preserve">Säilytettävä hyväkuntoinen isokokoinen </t>
    </r>
    <r>
      <rPr>
        <b/>
        <u/>
        <sz val="10"/>
        <rFont val="Arial"/>
        <family val="2"/>
      </rPr>
      <t>(korkeus lupavaiheessa &gt; 10 m</t>
    </r>
    <r>
      <rPr>
        <b/>
        <sz val="10"/>
        <rFont val="Arial"/>
        <family val="2"/>
      </rPr>
      <t>), säilytettävä kasvualusta 25 m²</t>
    </r>
  </si>
  <si>
    <t xml:space="preserve">Pitkäikäisyyden ja suuren biomassan ansiosta erittäin suuri merkitys hiilensidonnalle ja -varastoinnille. Suuret puut tarjoavat enemmän elintilaa useammalle lajille kuin pienempi puu tai pensas. Erityisesti avointa maisemaa hallitsevat, suuret yksittäiset puut ja puuryhmät ovat tärkeä luontotyyppi (4,13). Ns. säästöpuiden jättäminen on metsätaloudessa havaittu merkittäväksi keinoksi säilyttää elinympäristöjä hakkuiden välillä (6-8), huomioiden kuitenkin, että vain osa lajeista kykenee hyödyntämään niitä. Huom. Syväjuuriset, metsässä kasvaneet puut (esim. mänty) sopeutuvat paremmin yksittäispuiksi kuin pintajuuriset puut (esim. kuusi), jotka usein ränsistyvät joutuessaan erilaisiin kasvuoloihin. </t>
  </si>
  <si>
    <t>Vakiintuneella, täysikasvuisena suuren koon saavuttavalla, puulla on erittäin suuri merkitys pienilmaston tasaamiselle ja puhdistamiselle sekä näkösuojana toimimiselle (etenkin, jos kyseessä havupuu)(11). Puusto voi suojata myös jonkin verran melulta (1), joskin vaikutus onkin enimmäkseen psykologinen (näkösuoja vähentää melun häiritsevyyttä). Merkittävä myös toiminnallisuuden kannalta, esim. virkistyskäyttö ja luonnosta oppiminen (9). Hyväkuntoisen puun säilyttämisessä ei ole turvallisuusriskejä, mikäli puun juuriston ja rungon suojauksesta huolehditaan rakennusvaiheessa. Huom. Syväjuuriset, metsässä kasvaneet puut (esim. mänty) sopeutuvat paremmin yksittäispuiksi kuin pintajuuriset puut (esim. kuusi), jotka usein ränsistyvät joutuessaan erilaisiin kasvuoloihin.</t>
  </si>
  <si>
    <t>Vakiintuneella, täysikasvuisena suuren koon saavuttavalla, puulla on erittäin suuri merkitys hulevesien hallinnalle juuriston sitoman veden ja latvuston varastoiman sadeveden (interseptiohaihdunnan) ansiosta (11).</t>
  </si>
  <si>
    <t>3 = Suuri merkitys</t>
  </si>
  <si>
    <t>Osa-alueet</t>
  </si>
  <si>
    <t>Yleinen painotus (1-3)</t>
  </si>
  <si>
    <t>Osa-alueisiin kuuluvat toiminnot</t>
  </si>
  <si>
    <r>
      <t>Säilytettävä hyväkuntoinen isokokoinen (</t>
    </r>
    <r>
      <rPr>
        <b/>
        <u/>
        <sz val="10"/>
        <rFont val="Arial"/>
        <family val="2"/>
      </rPr>
      <t xml:space="preserve">korkeus lupavaiheessa &gt; 5 m) </t>
    </r>
    <r>
      <rPr>
        <b/>
        <sz val="10"/>
        <rFont val="Arial"/>
        <family val="2"/>
      </rPr>
      <t>puu; täysikasvuisena yli 10 m, säilytettävä kasvualusta 20 m²</t>
    </r>
  </si>
  <si>
    <t xml:space="preserve">Pitkäikäisyyden ja suuren biomassan ansiosta erittäin suuri merkitys h+E4:I4iilensidonnalle ja -varastoinnille. Suuret puut tarjoavat enemmän elintilaa useammalle lajille kuin pienempi puu tai pensas. Erityisesti avointa maisemaa hallitsevat, suuret yksittäiset puut ja puuryhmät ovat tärkeä luontotyyppi (4,13). Ns. säästöpuiden jättäminen on metsätaloudessa havaittu merkittäväksi keinoksi säilyttää elinympäristöjä hakkuiden välillä (6-8), huomioiden kuitenkin, että vain osa lajeista kykenee hyödyntämään niitä. Huom. Syväjuuriset, metsässä kasvaneet puut (esim. mänty) sopeutuvat paremmin yksittäispuiksi kuin pintajuuriset puut (esim. kuusi), jotka usein ränsistyvät joutuessaan erilaisiin kasvuoloihin. </t>
  </si>
  <si>
    <t>2 = Kohtalainen merkitys</t>
  </si>
  <si>
    <t>Hiilensidonta ja -varastointi, lajien ja elinympäristöjen monimuotoisuus, ekologinen verkosto</t>
  </si>
  <si>
    <r>
      <t>Säilytettävä hyväkuntoinen, pienikokoinen (täysikasvuisena ≤ 10 m) puu;</t>
    </r>
    <r>
      <rPr>
        <b/>
        <u/>
        <sz val="10"/>
        <rFont val="Arial"/>
        <family val="2"/>
      </rPr>
      <t xml:space="preserve"> </t>
    </r>
    <r>
      <rPr>
        <b/>
        <i/>
        <u/>
        <sz val="10"/>
        <rFont val="Arial"/>
        <family val="2"/>
      </rPr>
      <t xml:space="preserve">korkeus lupavaiheessa </t>
    </r>
    <r>
      <rPr>
        <b/>
        <u/>
        <sz val="10"/>
        <rFont val="Arial"/>
        <family val="2"/>
      </rPr>
      <t>&gt; 3 m</t>
    </r>
    <r>
      <rPr>
        <b/>
        <sz val="10"/>
        <rFont val="Arial"/>
        <family val="2"/>
      </rPr>
      <t xml:space="preserve"> (à 15m²), säilytettävä kasvualusta 15 m²</t>
    </r>
  </si>
  <si>
    <t>Vakiintuneella pienellä puulla on samat hyödyt kuin suurella puulla, mutta pienemmässä mittakaavassa. Huom. Syväjuuriset, metsässä kasvaneet puut (esim. mänty) sopeutuvat paremmin yksittäispuiksi kuin pintajuuriset puut (esim. kuusi), jotka usein ränsistyvät joutuessaan erilaisiin kasvuoloihin.</t>
  </si>
  <si>
    <t>Vakiintuneella pienellä puulla on samat hyödyt kuin suurella puulla, mutta pienemmässä mittakaavassa. Puulla voi olla merkitystä myös hyötyviljelyn kannalta, mikäli kyseessä on hedelmäpuu.  Hyväkuntoisen puun säilyttämisessä ei ole turvallisuusriskejä, mikäli puun juuriston ja rungon suojauksesta huolehditaan rakennusvaiheessa. Huom. Syväjuuriset, metsässä kasvaneet puut (esim. mänty) sopeutuvat paremmin yksittäispuiksi kuin pintajuuriset puut (esim. kuusi), jotka usein ränsistyvät joutuessaan erilaisiin kasvuoloihin.</t>
  </si>
  <si>
    <t>Vakiintuneella, täysikasvuisena pienen koon saavuttavalla, puulla on samat hyödyt maisema-arvon kannalta kuin suurella puulla. Koko arvioidaan maiseman kannalta toissijaiseksi, sillä puiden säilyttäminen on sinänsä on arvokasta. Maisema-arvoon vaikuttaa merkittävästi säilytettävän kasvillisuuden kunto sekä laji. Syväjuuriset, metsässä kasvaneet puut (esim. mänty) sopeutuvat paremmin yksittäispuiksi kuin pintajuuriset puut (esim. kuusi), jotka usein ränsistyvät joutuessaan erilaisiin kasvuoloihin.</t>
  </si>
  <si>
    <t>Sama hoitotarve kuin isolla säilytettävällä puulla.</t>
  </si>
  <si>
    <t>Vakiintuneella pienellä puulla on samat hyödyt kuin suurella puulla, mutta pienemmässä mittakaavassa.</t>
  </si>
  <si>
    <t>1 = Vähäinen merkitys</t>
  </si>
  <si>
    <t>Pienilmaston tasaaminen ja puhdistus (viilentäminen, ilman epäpuhtauksien sidonta, melun ja tuulisuuden vähentäminen, näkösuoja), ruoantuotanto hyötyviljelyllä, oppiminen luonnosta, leikkiminen, turvallisuus</t>
  </si>
  <si>
    <r>
      <t>Säilytettävä hyväkuntoinen puu (</t>
    </r>
    <r>
      <rPr>
        <sz val="10"/>
        <rFont val="Arial"/>
        <family val="2"/>
      </rPr>
      <t xml:space="preserve">korkeus lupavaiheessa </t>
    </r>
    <r>
      <rPr>
        <b/>
        <sz val="10"/>
        <rFont val="Arial"/>
        <family val="2"/>
      </rPr>
      <t>1,5–3 m) tai iso pensas, à 3 m², säilytettävä kasvualusta 3 m²</t>
    </r>
  </si>
  <si>
    <t>Samat hyödyt kuin säilytettävillä yli 3-metrisillä puilla, mutta pienemmässä mittakaavassa. Pensailla on erityistä merkitystä elinympäristönä ja suojapaikkana monille pieneläimille.</t>
  </si>
  <si>
    <t xml:space="preserve">Samat hyödyt toiminnallisuudelle kuin säilytettävillä yli 3-metrisillä puilla, mutta pienemmässä mittakaavassa. Pensaalla voi olla merkitystä myös hyötyviljelyn kannalta, mikäli kyseessä on esimerkiksi marjapensas. </t>
  </si>
  <si>
    <t xml:space="preserve">Samat hyödyt maisema-arvon kannalta kuin säilytettävillä yli 3-metrisillä puilla, mutta pienemmässä mittakaavassa. Maisema-arvoon vaikuttaa merkittävästi säilytettävän kasvillisuuden kunto. </t>
  </si>
  <si>
    <t>Hoitotarve muuten sama kuin yli 3-metrisillä säilytettävillä puilla, mutta pensailla suurempi lannoitus- ja leikkaustarve.</t>
  </si>
  <si>
    <t xml:space="preserve">Samat hyödyt kuin säilytettävillä yli 3-metrisillä puilla, mutta pienemmässä mittakaavassa. </t>
  </si>
  <si>
    <t>0 = Ei merkitystä</t>
  </si>
  <si>
    <t>Liittyminen ympäröivään kaupunkikuvaan,
vaikutus maisemaan</t>
  </si>
  <si>
    <t>Säilytettävä luonnonmukainen pohjakasvillisuus (esim. niitty, metsänpohja)</t>
  </si>
  <si>
    <r>
      <t>Vakiintuneella luonnontilaisella niityllä tai pohjakasvillisuudella on samat hyödyt kuin säilytettävillä puilla ja pensailla, mutta pienemmässä mittakaavassa. Pohjakasvillisuuden säilyttämisellä taataan maahan kertyneen hiilivaraston ja maaperäeliöstön säilyminen. Niityllä ja luonnontilaisella pohjakasvillisuudella on erityistä merkitystä ravinnonlähteenä, elinympäristönä ja suojapaikkana monille pieneläimille.</t>
    </r>
    <r>
      <rPr>
        <b/>
        <sz val="10"/>
        <rFont val="Arial"/>
        <family val="2"/>
      </rPr>
      <t xml:space="preserve"> </t>
    </r>
    <r>
      <rPr>
        <sz val="10"/>
        <rFont val="Arial"/>
        <family val="2"/>
      </rPr>
      <t>Pohjakasvillisuuden säilyttäminen on usein haastavaa, sillä kasvillisuus on tottunut tiettyihin kasvuolosuhteisiin (vrt. metsäkasvillisuus).</t>
    </r>
  </si>
  <si>
    <t>Samat hyödyt toiminnallisuudelle kuin säilytettävillä puilla ja pensailla, mutta pienemmässä mittakaavassa. Mahdollinen herkkyys kulumiselle vähentää toiminnallisuutta.</t>
  </si>
  <si>
    <t xml:space="preserve">Säilytettävällä niityllä tai pohjakasvillisuudella on samat hyödyt maisema-arvon kannalta kuin säilytettävillä pensailla. Maisema-arvoon vaikuttaa merkittävästi säilytettävän kasvillisuuden kunto.  </t>
  </si>
  <si>
    <t>Niityn niitto 1-2 kertaa vuodessa; säilytettävän pohjakasvillisuuden kunnossapitotarve vaatii lisäselvitystä.</t>
  </si>
  <si>
    <t>Vakiintuneella luonnontilaisella niityllä tai pohjakasvillisuudella on samat hyödyt kuin säilytettävillä puilla ja pensailla, mutta pienemmässä mittakaavassa.</t>
  </si>
  <si>
    <t>Asteikko (kunnossapito - huom. bonuselementeillä maksimipistemäärä 1)</t>
  </si>
  <si>
    <t>Hoidon vaativuus ja hoitokerrat</t>
  </si>
  <si>
    <t>Säilytettävä pintamaa ja kasvillisuus rakennetulla alueella (esim. nurmikko)</t>
  </si>
  <si>
    <t>Pintamaan säilyttämisellä taataan maahan kertyneen hiilivaraston ja maaperäeliöstön säilyminen. Vanhoilla, monilajisiksi kehittyneillä nurmikoilla on huomattavasti suurempi merkitys monimuotoisuudelle kuin vastaperustetulla, tehohoidetuilla nurmikoilla.</t>
  </si>
  <si>
    <t>Samat hyödyt toiminnallisuudelle kuin istutettavalla nurmikolla.</t>
  </si>
  <si>
    <t>Alkuperäisellä tontin pinnanmuodolla ja erityisesti vanhalla nurmikolla on maisemallista arvoa. Maisema-arvoon vaikuttaa merkittävästi säilyvän kasvillisuuden kunto.</t>
  </si>
  <si>
    <t>Kunnossapito- ja hoitotarve sama kuin nurmikolla, mutta perustamisvaiheen tehokkaamman hoidon jaksoa ei tarvita.</t>
  </si>
  <si>
    <t xml:space="preserve">Samat hyödyt kuin perustettavalla nurmikolla. </t>
  </si>
  <si>
    <t>3 = Hoitotarve harvemmin kuin kerran vuodessa</t>
  </si>
  <si>
    <r>
      <t>Hulevesi</t>
    </r>
    <r>
      <rPr>
        <sz val="11"/>
        <color theme="1"/>
        <rFont val="Arial"/>
        <family val="2"/>
      </rPr>
      <t xml:space="preserve"> (painotettu jälkikäteen)</t>
    </r>
  </si>
  <si>
    <t>Hulevesien määrällinen ja laadullinen hallinta</t>
  </si>
  <si>
    <t>Säilytettävä luonnonmukainen avokallio, ainakin osittain paljas kalliopinta, kalliolla vähäisesti puustoa)</t>
  </si>
  <si>
    <t>Kallio on erityisen tärkeä elinympäristö (4). Avokallioilla on oma eliölajistonsa, joten kallion säästäminen osana pihaa/viheraluetta lisää lajikirjoa/luonnon monimuotoisuutta luomalla mikrohabitaatteja. Ekologisuudesta saatavia pisteitä vähentää läpäisemättömän pinnan negatiivinen merkitys hulevesien hallinnalle sekä hiilensidonnalle ja -varastoinnille. Kalliokasvillisuus on lisäksi erittäin herkkää kulumiselle, mikä vähentää sen ekologista arvoa, ellei kalliolla kulkua rajoiteta.</t>
  </si>
  <si>
    <t>Toiminnallisuutta lisää mahdollisuus virkistyskäyttöön ja luonnosta oppimiseen. Toiminnallisuutta vähentää kalliokasvillisuuden herkkyys kulumiselle, mistä johtuen mahdollinen suojaus tai kulun ohjaus (esim. portailla) voi olla tarpeen eroosion rajoittamiseksi ja turvallisuuden lisäämiseksi.</t>
  </si>
  <si>
    <t>Avokallion maisema-arvo on huomattava. Kallion maisema-arvoa ei voi toisintaa keinotekoisesti jälkeenpäin, mistä johtuen se tulisi säilyttää maisemassa aina kun mahdollista.</t>
  </si>
  <si>
    <t>Hoitotarve harvemmin kuin kerran vuodessa. Mahdollinen suojaus tai kulun ohjaus (esim. portailla) tarpeen eroosion rajoittamiseksi ja turvallisuuden lisäämiseksi.</t>
  </si>
  <si>
    <t>Avokallio on yleensä läpäisemätön ja näin ollen suurentaa valumakerrointa ja samalla hulevesien määrää.</t>
  </si>
  <si>
    <t>2 = Hoitotarve 1-2 kertaa vuodessa</t>
  </si>
  <si>
    <r>
      <t xml:space="preserve">Isokokoinen puu, </t>
    </r>
    <r>
      <rPr>
        <b/>
        <u/>
        <sz val="10"/>
        <rFont val="Arial"/>
        <family val="2"/>
      </rPr>
      <t>taimikoko istutettaessa lehtipuoilla rym 10-12 cm havupuilla h&gt;175-200cm</t>
    </r>
    <r>
      <rPr>
        <b/>
        <sz val="10"/>
        <rFont val="Arial"/>
        <family val="2"/>
      </rPr>
      <t xml:space="preserve"> äysikasvuisena &gt; 10 m; à 25 m²; kasvualustan syvyys 0,8 m; yksittäispuun istutuskuopan mitat 2 x 2 m  </t>
    </r>
  </si>
  <si>
    <t>Isokokoisella istutettavalla puulla on samat hyödyt kuin vastaavalla säilytettävällä puulla, mutta hyödyt realisoituvat usein vasta vuosien päästä. Pitkäikäisten, puuvartisten kasvien merkitys hiilensidonnalle ja varastoinnille on erityisen suuri.</t>
  </si>
  <si>
    <t>Isokokoisella istutettavalla puulla on samat hyödyt kuin vastaavalla säilytettävällä puulla, mutta hyödyt realisoituvat usein vasta vuosien päästä. Istutettavan puun hyötyjä pienilmaston säätelyssä lisää kuitenkin mahdollisuus puulajin ja istutuspaikan määrittämiseen rakennukseen nähden, mikä ei ole mahdollista säilytettävällä kasvillisuudella.</t>
  </si>
  <si>
    <t>Isokokoisella istutettavalla puulla on samat hyödyt kuin vastaavalla säilytettävällä puulla, mutta hyödyt realisoituvat usein vasta vuosien päästä. Istutettavan puun maisema-arvoa lisää kuitenkin mahdollisuus puulajin ja istutuspaikan määrittämiseen rakennukseen nähden, mikä ei ole mahdollista säilytettävällä kasvillisuudella.</t>
  </si>
  <si>
    <t>Hoitotarve 1-2 kertaa vuodessa. Lannoitus kerran vuodessa, minkä lisäksi leikkaus ja rungon suojaaminen kasvinsyöjiltä mahdollisesti tarpeen.</t>
  </si>
  <si>
    <t>Isokokoisella istutettavalla puulla on samat hyödyt kuin vastaavalla säilytettävällä puulla, mutta hyödyt realisoituvat usein vasta vuosien päästä.</t>
  </si>
  <si>
    <t>1 = Hoitotarve yli 3 kertaa vuodessa</t>
  </si>
  <si>
    <t xml:space="preserve">Isokokoinen puu, täysikasvuisena &gt; 10 m; à 25 m²; kasvualustan syvyys 0,8 m; yksittäispuun istutuskuopan mitat 2 x 2 m  </t>
  </si>
  <si>
    <t>0 = Hoitotarve useammin kuin kerran kuukaudessa</t>
  </si>
  <si>
    <t xml:space="preserve">Pienikokoinen puu, täysikasvuisena ≤ 10 m; à 15 m²; kasvualustan syvyys 0,6 m; yksittäispuun istutuskuopan mitat 1,5 x 1,5 m  </t>
  </si>
  <si>
    <t>Pienikokoisella istutettavalla puulla on samat hyödyt kuin istutettavalla isolla puulla, mutta pienemmässä mittakaavassa (kasvin ja kasvualustan koko).</t>
  </si>
  <si>
    <t xml:space="preserve">Pienikokoisella istutettavalla puulla on samat hyödyt kuin istutettavalla isolla puulla, mutta pienemmässä mittakaavassa (kasvin koko). Puulla voi olla merkitystä myös hyötyviljelyn kannalta, mikäli kyseessä on hedelmäpuu.  </t>
  </si>
  <si>
    <t>Pienikokoisella istutettavalla puulla on samat hyödyt kuin istutettavalla isolla puulla, mutta pienemmässä mittakaavassa.</t>
  </si>
  <si>
    <t>Sama hoitotarve kuin isoilla puilla.</t>
  </si>
  <si>
    <t>Isot pensaat,täysikasvuisena h &gt;1,5 m.  à 3 m²; kasvualustan syvyys 0,6 m</t>
  </si>
  <si>
    <t>Istutettavalla isokokoisella pensaalla on samat hyödyt kuin istutettavilla puilla, mutta pienemmässä mittakaavassa (kasvin ja kasvualustan koko). Pensailla on erityistä merkitystä elinympäristönä ja suojapaikkana monille pieneläimille.</t>
  </si>
  <si>
    <t>Istutettavalla isokokoisella pensaalla on samat hyödyt kuin istutettavilla puilla, mutta pienemmässä mittakaavassa (kasvin koko). Pensailla voi olla merkitystä myös hyötyviljelylle sekä tilanjakajina pihan toiminnoille.</t>
  </si>
  <si>
    <t>Isokokoisella istutettavalla pensaalla on samat hyödyt kuin istutettavalla pienellä puulla, mutta pienemmässä mittakaavassa (kasvin koko). Pensaat soveltuvat hyvin tilanjakajiksi pihan eri toimintojen välille.</t>
  </si>
  <si>
    <t>Hoitotarve jonkin verran suurempi kuin puilla. Arvioitu hoitotarve (leikkaus ja lannoitus) 2-3 kertaa vuodessa. Lisäksi rungon sekä lehvästön suojaaminen kasvinsyöjiltä mahdollisesti tarpeen.</t>
  </si>
  <si>
    <t>Istutettavalla isokokoisella pensaalla on samat hyödyt kuin istutettavilla puilla, mutta pienemmässä mittakaavassa (kasvin ja kasvualustan koko).</t>
  </si>
  <si>
    <t>Muut pensaat, à 1,5 m²; kasvualustan syvyys 0,4 m</t>
  </si>
  <si>
    <t>Istutettavalla pienemmällä pensaalla on samat hyödyt kuin istutettavalla suurella pensaalla, mutta pienemmässä mittakaavassa (kasvin ja kasvualustan koko). Pensailla on erityistä merkitystä elinympäristönä ja suojapaikkana monille pieneläimille.</t>
  </si>
  <si>
    <t>Istutettavalla pienempikokoisella pensaalla on samat hyödyt kuin isolla pensaalla. Pensailla voi olla merkitystä myös hyötyviljelylle.</t>
  </si>
  <si>
    <t>Pienemmällä istutettavalla pensaalla on samat hyödyt kuin isommalla. Kasvin koon lisäksi maisema-arvoon vaikuttaa kuitenkin yhtä suuressa määrin lajivalinta, minkä vuoksi hyöty arvioidaan samaksi.</t>
  </si>
  <si>
    <t>Sama hoitotarve kuin isommilla pensailla.</t>
  </si>
  <si>
    <t>Istutettavalla pienemmällä pensaalla on samat hyödyt kuin istutettavalla suurella pensaalla, mutta pienemmässä mittakaavassa (kasvin ja kasvualustan koko).</t>
  </si>
  <si>
    <t>Perennat, kasvualustan syvyys 0,4–0,6 m</t>
  </si>
  <si>
    <t>Istutettavilla perennoilla on samat hyödyt kuin elementillä "Muut pensaat", mutta niihin liittyy usein suurempi kasvualustan koko. Perennat tarjoavat ravintoa, elinympäristöjä ja suojapaikkoja monille pieneläimille.</t>
  </si>
  <si>
    <t>Istutettavilla perennoilla on samat hyödyt kuin pienemmilla istutettavilla pensailla.</t>
  </si>
  <si>
    <t>Perennoilla on vastaava maisema-arvo kuin pensailla: vaikka perennat ovat tyypillisesti pienempikokoisia, niillä on usein kestävämmät ja näyttävämmät kukinnot.</t>
  </si>
  <si>
    <t>Hyvin suunniteltu kasvillisuus ei vaadi hoitoa useammin kuin kerran kuukaudessa. Hoidon ja kastelun tarve vaihtelee kuitenkin huomattavasti lajin, istutuspaikan ja sateisuuden mukaan. Arvioitu hoitotarve keskimäärin yli 3 kertaa vuodessa. Lannoitus ja mahdollinen suojaaminen kasvinsyöjiltä tarpeen.</t>
  </si>
  <si>
    <t>Istutettavilla perennoilla on samat hyödyt kuin elementillä "Muut pensaat", mutta niihin liittyy usein suurempi kasvualustan koko.</t>
  </si>
  <si>
    <t>Niitty tai keto, kasvualustan syvyys 0,15–0,3 m (maanpintakasvillisuus, ei viher/kattokasvilisuus)</t>
  </si>
  <si>
    <t xml:space="preserve">Niityt ja kedot (kuivat niityt) ovat luonnonmukaisempi (vähemmän hoitoa vaativa) ja monilajisempi vaihtoehto nurmikolle. Niityllä on erityistä merkitystä monimuotoisuudelle mm. pölyttäjiä houkuttelevien kukkivien kasvien ansiosta (13). Monivuotinen niittykasvilisuus muodostaa laajan juuriston joka rikastaa maaperän toimintaa ja eliöstöä sekä toimii hiilinieluna. </t>
  </si>
  <si>
    <t>Niittyjen tarjoama hyöty pienilmastolle vastaa perennoja. Niitty voi kuitenkin tarjota paremmat mahdollisuudet oppia luonnosta. Niittyä voi käyttää myös oleskeluun tietyin rajoituksin.</t>
  </si>
  <si>
    <t>Koettu masema-arvo jakaa mielipiteitä. Kukinta lisää niityn ja kedon maisema-arvoa; "hallittu hoitamattomuus" ei kuitenkaan sovellu kaikkiin maankäyttötyyppeihin.</t>
  </si>
  <si>
    <t>Vakiintumisen (niitto muutaman kerran kesässä) jälkeen vaatii hoitoa 1-2 kertaa kesässä, kuivat kedot jopa harvemmin. Niityt ja kedot vaativat vähemmän hoitoa kuin esimerkiksi perennat tai nurmikko. Niitty ei tarvitse kastelua, lannoitusta tai torjunta-aineita.</t>
  </si>
  <si>
    <t>Niityn vaatima kasvualusta on ohuempi kuin perennoilla, mistä johtuen sen merkitys hulevesien hallinnalle on pienempi.</t>
  </si>
  <si>
    <t>Kuntta</t>
  </si>
  <si>
    <t>Kuntta on luonnonmukaisempi, monilajisempi ja vähemmän hoitoa vaativa vaihtoehto nurmikolle. Kuntan kasvit tarjoavat ravintoa, elinympäristöjä ja suojapaikkoja monille pieneläimille. Kuntan ekologisuutta vähentää sen keräyksen ja kuljetuksen hiilijalanjälki. Ekologisuuteen vaikuttaa kuntan alkuperä.</t>
  </si>
  <si>
    <t>Samat hyödyt kuin säilyvällä luonnonmukaisella pohjakasvillisuudella, mutta toiminnallisuutta vähentää kulumisherkkyys.</t>
  </si>
  <si>
    <t>Kuntalla on vastaava maisema-arvo kuin perennoilla ja pensailla. Kuntan erityisarvo on sen merkitys suomalaisessa maisemassa.</t>
  </si>
  <si>
    <t>Hoitotarve kuntan siirtämisen jälkeen melko suuri, sillä kuntta tarvitsee paljon kastelua juurtuakseen kasvualustaan. Myöhemmin hoidon tarve vähäinen, enimmäkseen ei-toivottujen siemenrikkakasvien ym. poistamista.</t>
  </si>
  <si>
    <t>Kuntan hyödyt ovat samat kuin perennoilla tai istutettavalla pensaalla.</t>
  </si>
  <si>
    <t>Nurmikko, kasvualustan syvyys 0,15–0,2 m</t>
  </si>
  <si>
    <t>Nurmikolla on merkitystä monimuotoisuudelle, mutta pienemmässä määrin kuin esimerkiksi kuntalla (mm. lajimäärä ja mesikasvien määrä pienempi). Vaatii tyypillisesti säännöllistä hoitoa, kuten kastelua ja koneellista leikkaamista, mikä vähentää sen ekologisuutta.</t>
  </si>
  <si>
    <t>Nurmikko tarjoaa hyvät mahdollisuudet leikkimiseen. Nurmikon vaikutus pienilmaston säätelyssä on kuitenkin pieni (koko).</t>
  </si>
  <si>
    <t>Hoidettu nurmikko on siisti; hoitamattomana maisema-arvo vähenee merkittävästi. Muuhun matalaan kasvillisuuteen nähden yksipuolinen elementti.</t>
  </si>
  <si>
    <t>Hoitotarve useammin kuin kerran kuukaudessa. Nurmikko vaatii tyypillisesti säännöllistä leikkausta ja lannoitusta, sekä kuivina kausina kastelua.</t>
  </si>
  <si>
    <t>Nurmikolla on merkitystä hulevesien hallinnalle, mutta pienemmässä määrin kuin esimerkiksi perennoilla (kasvin ja kasvualustan koko)</t>
  </si>
  <si>
    <t>Monivuotiset köynnökset, kasvualustan syvyys 0,6 m, vertikaalinen pinta-ala (à 2 m²)</t>
  </si>
  <si>
    <t>Monivuotiset köynnökset ovat verrattavissa ekologisuuden osalta suuriin pensaisiin.</t>
  </si>
  <si>
    <t>Köynnökset tarjoavat samankaltaisen hyödyn pienilmastolle ja rakennusten energiankulutukselle kuin viherkatot.</t>
  </si>
  <si>
    <t>Köynnökset lisäävät vehreyttä siellä, missä normaalisti olisi läpäisemätöntä pintaa. Kukkivat/syysvärin saavat köynnökset tuovat väriä viherrakenteeseen. Arvioitu vähintään isokokoisia pensaita vastaava maisema-arvo.</t>
  </si>
  <si>
    <t>Hoitotarve arvioitu vastaamaan pensaita. Tietyt köynnökset voivat rakennuksia vasten kasvaessaan vaurioittaa julkisivuja ja lisätä kunnostustarvetta.</t>
  </si>
  <si>
    <t>Vertikaalisen pinta-alan lisääntyminen ei ole suoraan verrannollinen hulevesien hallinnasta saataviin hyötyihin, joten painotus on pienempi kuin isolla pensaalla.</t>
  </si>
  <si>
    <r>
      <t>Kasvikkatto: Kattopuutarha 30–100 cm</t>
    </r>
    <r>
      <rPr>
        <sz val="10"/>
        <rFont val="Arial"/>
        <family val="2"/>
      </rPr>
      <t xml:space="preserve"> (</t>
    </r>
    <r>
      <rPr>
        <i/>
        <sz val="10"/>
        <rFont val="Arial"/>
        <family val="2"/>
      </rPr>
      <t xml:space="preserve">paksuus toivotun lajiston mukaan: Esim. 30 cm mahdollistaa vain matalat pensaat; vähintään 60 cm vaaditaan suuremmille puuvartisille: </t>
    </r>
    <r>
      <rPr>
        <i/>
        <u/>
        <sz val="10"/>
        <rFont val="Arial"/>
        <family val="2"/>
      </rPr>
      <t>Katso: RT 85-11204</t>
    </r>
    <r>
      <rPr>
        <i/>
        <sz val="10"/>
        <rFont val="Arial"/>
        <family val="2"/>
      </rPr>
      <t xml:space="preserve"> Viherkatot ja katto- ja kansipuutarhat, kasvillisuus ja kasvualusta; Taulukko 14</t>
    </r>
    <r>
      <rPr>
        <sz val="10"/>
        <rFont val="Arial"/>
        <family val="2"/>
      </rPr>
      <t>)</t>
    </r>
  </si>
  <si>
    <t>Viherkatot vähentävät rakennusten enengiankulutusta ja tämän myötä kasvihuonekaasupäästöjä. Viherkatot tarjoavat elinympäristöjä ja ravintoa muun muassa erilaisille hyönteislajeille sekä niitä ravintonaan käyttäville linnuille.</t>
  </si>
  <si>
    <t>Viherkatot ovat toiminnallisuuden osalta verrattavissa nurmikon kaltaiseen matalaan kasvillisuuteen. Viherkatot tarjoavat esimerkiksi mahdollisuuden hyötyviljelyyn ja vähentävät ilman epäpuhtauksia.</t>
  </si>
  <si>
    <t>Viherkatot ovat merkittäviä maisemalle, sillä ne lisäävät vehreyttä siellä, missä normaalisti olisi läpäisemätöntä pintaa. Lisäksi viherkatot näkyvät usein pidemmälle kuin esimerkiksi matalat perennat. Monilajiset ja esimerkiksi maksaruoho(Sedum)-peitteellä varustetut viherkatot ovat myös monivärisiä ja luovat vuodenaikaisvaihtelua. Mitä paksumpi kasvualusta viherkatolla on, sitä suurempi valikoima istutettavassa kasvillisuudessa on. Arvioitu perennoja vastaava maisema-arvo.</t>
  </si>
  <si>
    <t>Hoitotarve yli 3 kertaa vuodessa. Vaatii vedenpoistojärjestelmien ja kasvillisuuden hoitoa sekä roskien, puuntaimien ja lumen poistoa (10). Viherkaton lisääminen jälkikäteen rakennukseen vaatii usein kantavuuden lisäämistä rakenteellisilla muutoksilla.</t>
  </si>
  <si>
    <t>Viherkatot ovat hulevesien hallinnan osalta verrattavissa nurmikon kaltaiseen matalaan kasvillisuuteen. Viherkatto yli 0,3 m syvällä kasvualustalla on kuitenkin merkittävämpi hulevesien hallinnalle kuin nurmikko (0,05-0,2 m kasvualusta). Soveltuu hyvin hulevesien määrän hallintaan (10).</t>
  </si>
  <si>
    <r>
      <t xml:space="preserve">Kasvikatto: Niitty, keto tai heinä, kasvualustan paksuus 10–29 cm </t>
    </r>
    <r>
      <rPr>
        <sz val="10"/>
        <rFont val="Arial"/>
        <family val="2"/>
      </rPr>
      <t xml:space="preserve">(paksuus toivotun lajiston mukaan: Esim. 10 cm mahdollistaa kuivan ketokaton; vähintään 15 cm vaaditaan rehevämmälle niittykatolle: </t>
    </r>
    <r>
      <rPr>
        <u/>
        <sz val="10"/>
        <rFont val="Arial"/>
        <family val="2"/>
      </rPr>
      <t>Katso: RT 85-11204</t>
    </r>
    <r>
      <rPr>
        <sz val="10"/>
        <rFont val="Arial"/>
        <family val="2"/>
      </rPr>
      <t xml:space="preserve">  Viherkatot ja katto- ja kansipuutarhat, kasvillisuus ja kasvualusta; Taulukko 14)</t>
    </r>
    <r>
      <rPr>
        <b/>
        <sz val="10"/>
        <rFont val="Arial"/>
        <family val="2"/>
      </rPr>
      <t>.</t>
    </r>
  </si>
  <si>
    <t xml:space="preserve">Ekologisuus vertailukelpoisempi kattopuutarhan kuin maksaruohokaton kanssa, sillä 10-29 cm paksuiselle viherkatolle voi istuttaa  jo hyvinkin monimuotoista kasvillisuutta. </t>
  </si>
  <si>
    <t xml:space="preserve">Toiminnallisuus sama kuin paksummalla viherkatolla, mutta pienemmässä mittakaavassa, sillä ohuemmalle kasvualustalle ei ole mahdollista istuttaa yhtä monipuolista kasvillisuutta. </t>
  </si>
  <si>
    <t xml:space="preserve">Maisema-arvo sama kuin paksummalla viherkatolla, mutta pienemmässä mittakaavassa, sillä ohuemmalle kasvualustalle ei ole mahdollista istuttaa yhtä monipuolista kasvillisuutta. </t>
  </si>
  <si>
    <t>Hoitotarve sama kuin paksummalla viherkatolla.</t>
  </si>
  <si>
    <t xml:space="preserve">Hulevesien hallinnan potentiaali sama kuin paksummalla viherkatolla, mutta pienemmässä mittakaavassa ohuemman kasvualustan vuoksi. </t>
  </si>
  <si>
    <t>Ekologisuus sama kuin paksummalla viherkatolla, mutta pienemmässä mittakaavassa.</t>
  </si>
  <si>
    <t xml:space="preserve">Toiminnallisuus sama kuin paksummalla viherkatolla, mutta pienemmässä mittakaavassa. Ei kuitenkaan siinä määrin havaittavaa eroa, että vaikuttaisi painotukseen. </t>
  </si>
  <si>
    <t>Maisema-arvo sama kuin paksummalla viherkatolla, mutta pienemmässä mittakaavassa. Ei kuitenkaan siinä määrin havaittavaa eroa, että vaikuttaisi painotukseen.</t>
  </si>
  <si>
    <t>Läpäisevät pinnoitteet (esim. sora- turvasora, hiekka, sepeli/singeli, valettu tuva-alustat)</t>
  </si>
  <si>
    <t>Ei juurikaan merkitystä monimuotoisuudelle tai hiilensidonnalle. Läpäisevän pinnoitteen päälle syntyvällä pienimuotoisella kasvillisuudella on kuitenkin läpäisemätöntä pintaa enemmän vaikutusta monimuotoisuuteen ja hiilensidontaan.</t>
  </si>
  <si>
    <t>Sama toiminnallisuus kuin nurmikolla, mutta pienilmaston säätelyvaikutus on pienempi.</t>
  </si>
  <si>
    <t>Läpäisevä hiekka- ja sorapinta on selkeä eikä vaadi paljoa hoitoa näyttääkseen siistiltä. Viherrakenteen kannalta kuitenkin epäedullinen elementti, sillä vähentää tontin vehreyttä.</t>
  </si>
  <si>
    <t xml:space="preserve">Hoitotarve harvemmin kuin kerran vuodessa. </t>
  </si>
  <si>
    <t>Parempi hulevesien läpäisevyys kuin nurmikivellä, muttä yleensä vähemmän kuin säilytettävillä luonnonmukaisilla pohjilla.</t>
  </si>
  <si>
    <t>Puoliläpäisevät pinnoitteet (esim. nurmikivi, kivituhka, kiveys, laudoitettu terass jonka alla läpäisevä alusta, kasvualusta 0,3 m)</t>
  </si>
  <si>
    <t>Ei juurikaan merkitystä monimuotoisuudelle tai hiilensidonnalle. Nurmikiviin tai kivituhkan päälle syntyvällä pienimuotoisella kasvillisuudella on kuitenkin läpäisemätöntä pintaa enemmän vaikutusta monimuotoisuuteen ja hiilensidontaan.</t>
  </si>
  <si>
    <t>Puoliläpäisevä nurmikivi-pinnoite on siisti - maisema-arvoltaan verrattavissa nurmikkoon.</t>
  </si>
  <si>
    <t>Hoitotarve yli 3 kertaa vuodessa. Puoliläpäisevien pinnoitteiden talvikunnossapito haasteellista (10). Suuri kiintoaineen tai roskien määrä heikentää pinnoitteen läpäisevyyttä.</t>
  </si>
  <si>
    <t>Puoliläpäisevä pinta, jossa kuitenkin haihduttavaa ja hiiltä sitovaa kasvillisuutta, soveltuu kohtalaisesti hulevesien hallintaan (10).</t>
  </si>
  <si>
    <t>Vettä läpäisemätän pinta; asflatti, betoni, kallio (ei kattopinta)</t>
  </si>
  <si>
    <t>Heikentää luonnon monimuotoisuutta ei paranna viherkerroinarvoa</t>
  </si>
  <si>
    <t>Kova pinta on helpottaa kiunnossapitoa.</t>
  </si>
  <si>
    <r>
      <t xml:space="preserve">Lampi, kosteikko tai tulvaniitty luonnonmukaisella kasvillisuudella (ainakin osan vuodesta pysyvä vesipinta; muun ajan maa pysyy kosteana); Katso: Hagelberg et al., 2009 (18), </t>
    </r>
    <r>
      <rPr>
        <b/>
        <sz val="10"/>
        <color theme="4" tint="-0.249977111117893"/>
        <rFont val="Arial"/>
        <family val="2"/>
      </rPr>
      <t>viivyttävä rakenne (V)</t>
    </r>
  </si>
  <si>
    <t>Luonnonmukainen kasvillisuus tärkeää monimuotoisuudelle, elinympäristöille ja ekologiselle verkostolle. Runsaan kasvillisuuden ansiosta myös merkitystä hiilensidonnalle. Huom. Vieraslajeja ja muita aggressiivisesti leviäviä ei tule käyttää.</t>
  </si>
  <si>
    <t>Runsaan kasvillisuuden ansiosta merkitys pienilmaston säätelylle sekä luonnosta oppimiselle.</t>
  </si>
  <si>
    <t>Koettu masema-arvo jakaa mielipiteitä. Soveltuu  väljään yhdyskuntarakenteeseen, jossa suositaan luonnonmukaisempaa kasvillisuutta.</t>
  </si>
  <si>
    <t>Kosteikkokasvillisuus vaatii jonkin verran hoitoa monipuolisen kasvivalikoiman säilyttämiseksi, umpeenkasvun estämiseksi ja toimivuuden takaamiseksi. Esim. Tasausaltaan ja purku-uomien tai -putkien puhdistamisesta  huolehdittava. Arvioitu tarve kasvillisuuden hoitoon ja rakenteiden toimivuuden varmistamiseen 1-2 kertaa vuodessa; ruoppaus 10-15 vuoden välein. (10)</t>
  </si>
  <si>
    <t>Imeytyspainanne soveltuu hyvin hulevesien määrän ja laadun hallintaan (10).</t>
  </si>
  <si>
    <r>
      <t xml:space="preserve">Imeytysallas tai -painanne matalalla kasvillisuuspinnalla (ei pysyvää vesipintaa, läpäisevä maaperä), </t>
    </r>
    <r>
      <rPr>
        <b/>
        <sz val="10"/>
        <color theme="4" tint="-0.249977111117893"/>
        <rFont val="Arial"/>
        <family val="2"/>
      </rPr>
      <t>viivyttävä rakenne (V)</t>
    </r>
  </si>
  <si>
    <t>Pienempi merkitys monimuotoisuudelle ja hiilensidonnalle kuin sadepuutarhalla.</t>
  </si>
  <si>
    <t>Pienempi merkitys pienilmaston tasaamisessa kuin sadepuutarhalla. Maastonmuotoilu, kivet ja kasvillisuus tarjoavat mahdollisuuksia leikkiin, liikkumiseen ja luonnon tarkkailuun.</t>
  </si>
  <si>
    <t>Maisema-arvo riippuu painanteen toteutustavasta. Tyypillisesti sora- ja nurmipeitteellä varustettu painanne verrattavissa kyseisien elementtien maisema-arvoon.</t>
  </si>
  <si>
    <t>Hoitotarve riippuu toteutustavasta. Nurmipinta verrattavissa nurmikkoon (0,5), kiviainespintaa hoidettava harvemmin. Keskimääräinen hoitotarve (1-2 kertaa vuodessa/ kerran kuukaudessa) = 1. Vaatii roskien ja kiintoaineksen poistoa, suodattavan kerroksen läpäisevyyden ylläpitoa, kaivon lietepesän tyhjennystä (kerran vuodessa) (10)</t>
  </si>
  <si>
    <t xml:space="preserve">Erittäin suuri merkitys hulevesien määrälliselle ja laadulliselle hallinnalle (10). </t>
  </si>
  <si>
    <r>
      <t xml:space="preserve">Biosuodatuspainanne tai -allas (esim. tienvarsipainanne), </t>
    </r>
    <r>
      <rPr>
        <b/>
        <sz val="10"/>
        <color theme="4" tint="-0.249977111117893"/>
        <rFont val="Arial"/>
        <family val="2"/>
      </rPr>
      <t>biosuodatusrakenne (B), viivyttävä rakenne (V)</t>
    </r>
  </si>
  <si>
    <t>Samaa merkitystä hiilensidonnalle ja luonnon monimuotoisuudelle kuin viivytys- tai pidätysaltaalla.</t>
  </si>
  <si>
    <t>Sama merkitys pienilmaston säätelylle ja luonnosta oppimiselle kuin saadepuutarhalla.</t>
  </si>
  <si>
    <t>Maisema-arvo riippuu painanteen toteutustavasta. Tyypillisesti vertailukelpoinen viivytys- tai imeytyspainanteen kanssa.</t>
  </si>
  <si>
    <t>Hoitotarve verrattavissa imeytyskaivantoon. Sis: esim. salaojajärjestelmän huuhtominen ja kiintoaineksen poisto imumenetelmällä (10)</t>
  </si>
  <si>
    <t>Samat toiminnot kuin sadepuutarhalla, kosteikolla tai imeytyspainanteella.</t>
  </si>
  <si>
    <r>
      <t xml:space="preserve">Viivytys- tai pidätysallas tai -painanne matalalla kasvillisuus- tai kiviainespinnalla (ainakin osan vuodesta pysyvä vesipinta; muun ajan maa pysyy kosteana), </t>
    </r>
    <r>
      <rPr>
        <b/>
        <sz val="10"/>
        <color theme="4" tint="-0.249977111117893"/>
        <rFont val="Arial"/>
        <family val="2"/>
      </rPr>
      <t>viivyttävä rakenne (V)</t>
    </r>
  </si>
  <si>
    <t>Samat toiminnot kuin kosteikolla. Pienempi merkitys monimuotoisuudelle sekä hiilensidonnalle.</t>
  </si>
  <si>
    <t>Toiminnallisuus verrattavissa imeytyspainanteeseen.</t>
  </si>
  <si>
    <t>Hoitotarve verrattavissa imeytyspainanteeseen. Sis: kasvillisuuden tai kiviainespinnan hoito, purkuputken tai maapadon toimivuuden tarkkailu sekä roskien ja kiintoaineksen poisto tarvittaessa (10)</t>
  </si>
  <si>
    <t>Samat toiminnot kuin kosteikolla, mutta pienempi määrällinen ja laadullinen merkitys hulevesien hallinnalle.</t>
  </si>
  <si>
    <r>
      <t>Imeytyskaivanto (esim. kivipesä),</t>
    </r>
    <r>
      <rPr>
        <b/>
        <sz val="10"/>
        <color theme="4" tint="-0.249977111117893"/>
        <rFont val="Arial"/>
        <family val="2"/>
      </rPr>
      <t xml:space="preserve"> viivyttävä rakenne (V)</t>
    </r>
  </si>
  <si>
    <t>Ei suoraa merkitystä monimuotoisuudelle ja hiilensidonnalle. Rakenteen kautta tontin maaperään imeytyvä sadevesi vähentää vesijohtovesikastelun tarvetta ja parantaa tontin kasvillisuuden hyvinvointia ja sitä kautta mm. hiilensidontaa.</t>
  </si>
  <si>
    <t>Ei merkitystä pienilmaston tasaamiselle. Toiminnallisuutta lisää mahdollisuus muiden toimintojen sijoittamiseen kaivannon päälle.</t>
  </si>
  <si>
    <t>Ei merkitystä maisemalle</t>
  </si>
  <si>
    <t>Hoitotarve pienempi kuin kasvillisuuspintaisella rakenteella. Vaatii roskien ja kiintoaineksen poisto, suodattavan kerroksen läpäisevyyden ylläpito, kaivon lietepesän tyhjennys (kerran vuodessa) (10)</t>
  </si>
  <si>
    <t xml:space="preserve">Pienempi merkitys pienvesien virtaamien tasaamisessa ja eroosion ehkäisyssä kuin imeytyspainanteella. </t>
  </si>
  <si>
    <r>
      <t xml:space="preserve">Viivytyskaivanto tai -säiliö (maanalainen), </t>
    </r>
    <r>
      <rPr>
        <b/>
        <sz val="10"/>
        <color theme="4" tint="-0.249977111117893"/>
        <rFont val="Arial"/>
        <family val="2"/>
      </rPr>
      <t>viivyttävä rakenne (V)</t>
    </r>
  </si>
  <si>
    <t>Ei merkitystä monimuotoisuudelle ja hiilensidonnalle. Toisaalta vapauttaa tilaa kasvillisuudelle tai muulle maankäytölle maan pinnalla.</t>
  </si>
  <si>
    <t>Samat toiminnot kuin viivytyspainanteella.  Huleveden jatko-ohjauksesta riippuen pienempi merkitys hulevesien laadullisessa hallinnassa.</t>
  </si>
  <si>
    <t>Ei merkitystä monimuotoisuudelle ja hiilensidonnalle. Toisaalta vapauttaa tilaa kasvillisuudelle tai muulle maankäytölle maan pinnalla. Sadeveden keräämisellä on kuitenkin suuri ekologinen arvo, koska se vähentää vesijohtoveden käyttöä erityisesti tilanteissa, missä siitä saattaa olla pulaa muutenkin (kuivuusjaksot). Merkitys monimuotoisuudelle ja hiilensidonnalle, kun istutukset pysyvät kuivinakin kausina elinvoimaisina ja hiilensidontakykyisinä.</t>
  </si>
  <si>
    <t>Kastelu mahdollistaa osallisuutta ja yhteisöllisyyttä pihan muihin toimintoihin, kuten puutarhanhoitoon yleisesti.</t>
  </si>
  <si>
    <t>Ei merkitystä maisemalle.</t>
  </si>
  <si>
    <t>Hoitotarve verrattavissa imeytyskaivantoon. Sis: esim. salaojajärjestelmän huuhtominen ja kiintoaineksen poisto imumenetelmällä (10).</t>
  </si>
  <si>
    <t>Samat toiminnot kuin viivytyspainanteella.</t>
  </si>
  <si>
    <t>Hyödynnettävää tai syötävää satoa tuottavat istutukset: hedelmäpuut (à 10 m²), marjapensaat (à 10 m²)</t>
  </si>
  <si>
    <t>Monivuotiset hedelmäpuut ja marjapensaat ovat tärkeitä monimuotoisuudelle (pölyttäminen, ravintokasvina toimiminen), hiilensidonnalle ja hulevesien hallinnalle.</t>
  </si>
  <si>
    <t>Merkitystä virkistyskäytölle (esim. hyötyviljelylle) ja luonnosta oppimiselle.</t>
  </si>
  <si>
    <t xml:space="preserve">Usein kasvukauden alussa kukkivat ja myöhemmin hedelmiä tuottavat puut ovat hyvin arvokkaita maisemalle. Marjoja tuottavat pensaat ovat hyvin arvokkaita maisemalle. </t>
  </si>
  <si>
    <t>Hedelmäpuut ja marjapensaat vaativat  hoitoa vähintään 2 kertaa vuodessa (lannoitus, leikkaus) minkä lisäksi ne on usein suojattava kasvinsyöjiltä.</t>
  </si>
  <si>
    <t>Istutettavalla pienemmällä pensaalla on samankaltiaset hyödyt kuin istutettavalla suurella pensaalla, mutta pienemmässä mittakaavassa (kasvin ja kasvualustan koko).</t>
  </si>
  <si>
    <t>Tontin puusto on kotimaisia puita tai niiden kannasta jalostettuja (a´ 5kpl</t>
  </si>
  <si>
    <t>Luonnon monimuotoisuutta voidaan tukea myös suosimalla istutuksissa Suomen luonnon alkuperäisiä lajeja. Luonnossa esiintyvät lajit ovat saapuneet ja levinneet eri tavoin. Tämän kohdan tarkoitus on varmistaa, että istutuksista löytyisi myös luonnonvaraisia kasvilajeja, jotka ovat luonnonvaraisille eläimille elintärkeitä ravintokasveja ja elinympäristöjä.</t>
  </si>
  <si>
    <t>Sopii suomalaiseen maisemaan ja kaupunkikuvaan.</t>
  </si>
  <si>
    <t xml:space="preserve">Puiden kestävyys ja taudinkesto on ulkomaisia lajeja parempi. Taimien saatavuus on parempi. </t>
  </si>
  <si>
    <t>Yhtenäinen kerroksellisuutta kasvillisuutta sisältävä istutusalue (à 10 m²). Alueella on kasvillisuutta kustakin kategoriasta väh. 1 kpl : 1) puut, 2)pensaat, 3)maanpeitekasvit, varvut/perennat/sammaleet yms. . Alue tulee olla kokonaisuudessaan kasvillisuuspintainen, se ei saa olla nurmi,- sora-, tai hakepintainen).</t>
  </si>
  <si>
    <t>Moinipuolinen kerrokselllinen kasvilisuus lisää ekologisuutta ja kukkivat kasvit lisäävät pölyttäjien elinmahdollisuuksia. Kerroksellinen kasvillisuus lisää eläinten suojapaikkoja.</t>
  </si>
  <si>
    <t>Kerroksellinen kasvillisuus lisää maiseman mielenkiintosuutta</t>
  </si>
  <si>
    <t xml:space="preserve">Monikerroksinen kasvilisuus vähentää kunnossapitoa. </t>
  </si>
  <si>
    <t>Monikerroksinen kasvillsuus sitoo hulevettä lehdistöstä haiduttamalla tehokkaammin.</t>
  </si>
  <si>
    <t xml:space="preserve">Varjostava pienikokoinen puu (à 15 m²) rakennuksen etelä- ja lounaispuolella (erityisesti lehtipuut) </t>
  </si>
  <si>
    <t>Merkitys hiilensidonnalle ja monimuotoisuudelle.</t>
  </si>
  <si>
    <t>Mahdollistaa miellyttävämmän oleskelun sisä- ja ulkotiloissa hellejaksoilla. Helposti ikkunoista näkyvä lehtipuiden ruska lisää viihtyisyyttä.</t>
  </si>
  <si>
    <t>Puilla on merkittävä arvo maisemassa.</t>
  </si>
  <si>
    <t>Ei merkittävää kunnossapitotarvetta.</t>
  </si>
  <si>
    <t>Pienikokoisella istutettavalla puulla on samankaltaiset hyödyt kuin istutettavalla isolla puulla, mutta pienemmässä mittakaavassa (kasvin ja kasvualustan koko).</t>
  </si>
  <si>
    <t xml:space="preserve">Varjostava isokokoinen puu (à 25 m²) rakennuksen etelä- ja lounaispuolella (erityisesti lehtipuut) </t>
  </si>
  <si>
    <t>Isokokoisella istutettavalla puulla on samakaltaiset hyödyt kuin vastaavalla säilytettävällä puulla, mutta hyödyt realisoituvat usein vasta vuosien päästä.</t>
  </si>
  <si>
    <t xml:space="preserve">Elementit tukevat luonnon ekologisuutta ja mahdollistavat eri eläinlajien viihtymistä tontilla. </t>
  </si>
  <si>
    <t xml:space="preserve">Kuolleet puut tulee säilyttää ensisijaisesti tontilla/korttelissa. Mikäli rakentamisen ajaksi niitä ei voida jättää paikoilleen, ne voidaan siirtää muualle ja palauttaa tontille/kortteliin rakentamisen jälkeen. Maassa makaava kuollut puu hyödyttää eri lajistoa kuin pystyssä oleva kuollut puu, joten molempien käyttö tontilla/korttelissa on suositeltavaa. Pystylahopuun vähimmäiskorkeus on 1,5 metriä, sitä matalammat lasketaan kannoiksi. Kannot jätetään paikoilleen, niitä ei nosteta irti maasta eikä jyrsitä. Ne tulee jättää vähintään 0,5 m korkuisiksi.Elementit tukevat luonnon ekologisuutta ja mahdollistavat eri eläinlajien viihtymistä tontilla. </t>
  </si>
  <si>
    <t>Aylor, Donald. "Noise reduction by vegetation and ground." The Journal of the Acoustical Society of America 51 (1972): 197.</t>
  </si>
  <si>
    <t>Ferris, R., and J. W. Humphrey. "A review of potential biodiversity indicators for application in British forests." Forestry 72.4 (1999): 313-328.</t>
  </si>
  <si>
    <t>Tyrväinen, Liisa. "The amenity value of the urban forest: an application of the hedonic pricing method." Landscape and Urban planning 37.3 (1997): 211-222.</t>
  </si>
  <si>
    <t>Meriluoto, Markku, and Timo Soininen. Metsäluonnon arvokkaat elinympäristöt. Metsälehti kustannus, 1998.</t>
  </si>
  <si>
    <t>Peuhu, E. and Siitonen, J. 2011. "Ontot puistopuut ovat merkittävä elinympäristö monimuotoiselle lahopuueliöstölle." (2011).</t>
  </si>
  <si>
    <t>Siitonen, Juha, et al. "Coarse woody debris and stand characteristics in mature managed and old-growth boreal mesic forests in southern Finland." Forest Ecology and Management 128.3 (2000): 211-225.</t>
  </si>
  <si>
    <t>Vanha-Majamaa, Ilkka, and Jyrki Jalonen. "Green tree retention in Fennoscandian forestry." Scandinavian Journal of Forest Research 16.S3 (2001): 79-90.</t>
  </si>
  <si>
    <t>Rosenvald, Raul, and Asko Lohmus. "For what, when, and where is green-tree retention better than clear-cutting? A review of the biodiversity aspects." Forest Ecology and Management 255.1 (2008): 1-15.</t>
  </si>
  <si>
    <t>Palmberg, Irmeli E., and Jari Kuru. "Outdoor activities as a basis for environmental responsibility." The Journal of Environmental Education 31.4 (2000): 32-36.</t>
  </si>
  <si>
    <t>Kuntaliiton hulevesiopas, 2012: http://www.kunnat.net/fi/asiantuntijapalvelut/yty/hulevesien_hallinta/Sivut/default.aspx</t>
  </si>
  <si>
    <t>Augusto, Laurent, Jacques Ranger, Dan Binkley, and Andreas Rothe. "Impact of several common tree species of European temperate forests on soil fertility." Annals of Forest Science 59, no. 3 (2002): 233-253.</t>
  </si>
  <si>
    <t>Bond, W. J. "Keystone species." Biodiversity and ecosystem function. Springer Berlin Heidelberg, 1993. 237-253.</t>
  </si>
  <si>
    <t>Kremen, Claire, and Richard S. Ostfeld. "A call to ecologists: measuring, analyzing, and managing ecosystem services." Frontiers in Ecology and the Environment 3.10 (2005): 540-548.</t>
  </si>
  <si>
    <t>Burgess, Stephen SO, et al. "The redistribution of soil water by tree root systems." Oecologia 115.3 (1998): 306-311.</t>
  </si>
  <si>
    <t>http://www.metsavastaa.net/ilmansaasteet</t>
  </si>
  <si>
    <t xml:space="preserve">Nieminen, M. ja Sundell, P.R. 2002. Kyläjoen eritasoliittymän perhosniittyjen uhanalaisten perhoslajien elinmahdollisuuksien selvitys ja seuranta 
</t>
  </si>
  <si>
    <t>Nieminen, M. ja Kaitila, J-P. "Saaristomeren kansallispuiston niittyjen ja hakojen perhoset." Metsähallituksen luonnonsuojelujulkaisuja, Sarja A: 111. (2000)</t>
  </si>
  <si>
    <t>Hagelberg, E., A. Karhunen, A. Kulmala, ja R. Larsson. "Käytännön kosteikkosuunnittelu [Wetland planning in practise]." Publications of the Teho Project 1 (2009): 2009.</t>
  </si>
  <si>
    <t>Hulevesiratkaisut</t>
  </si>
  <si>
    <r>
      <rPr>
        <b/>
        <sz val="10"/>
        <rFont val="Arial"/>
        <family val="2"/>
      </rPr>
      <t xml:space="preserve">Kasvikatto/Viherkatto
</t>
    </r>
    <r>
      <rPr>
        <sz val="10"/>
        <rFont val="Arial"/>
        <family val="2"/>
      </rPr>
      <t>Kasvi/viherkatolla tarkoitetaan yleisesti kasvillisuudella peitettyä katto- tai kansipintaa. Kasvillisuus viivyttää ja pidättää vettä ja vähentää näin syntyvien hulevesien määrää tasaten samalla virtaamapiikkejä. Katot soveltuvat hyvin tiheästi rakennetuille alueille, joilla on niukasti tilaa maahan sijoitettaville käsittelymenetelmille. Katot tuottavat myös muita hyötyjä: ne vähentävät melua, parantavat pienilmastoa, monipuolistavat maisemaa sekä tarjoavat elinolosuhteita monille pieneläinlajeille. Kasvillisuus voi myös pidentää katon elinikää suojaamalla sitä mm. UV-säteilyltä sekä lämpötilan vaihteluilta. 
Edellytyksenä viher/kasvikaton perustamiselle on katto- tai kansirakenteiden riittävä kantavuus ja vedeneristys. Viherkatto voidaan toteuttaa hyvin eri paksuisina - aina ohuesta maksaruohokatosta yli metrin paksuisen rakennekerroksen vaativaan kattopuutarhaan. Sopivimman kattokasvillisuustyypin valintaan vaikuttavat muun muassa katon kaltevuus ja kantavuus, paikan tuulisuus ja valoisuus, katon käyttötarkoitus sekä toivottava hoidon taso. Nyrkkisääntönä: vettä pidättyy viherkatolle sitä enemmän, mitä paksumpi ja loivempi se on.</t>
    </r>
  </si>
  <si>
    <t>Takaisin: Viherkerroin</t>
  </si>
  <si>
    <r>
      <rPr>
        <b/>
        <sz val="10"/>
        <rFont val="Arial"/>
        <family val="2"/>
      </rPr>
      <t xml:space="preserve">Viherseinä
</t>
    </r>
    <r>
      <rPr>
        <sz val="10"/>
        <rFont val="Arial"/>
        <family val="2"/>
      </rPr>
      <t xml:space="preserve">Viherseinä on ratkaisu, jossa kasvillisuus on integroitu osaksi rakennuksen julkisivua. Ne soveltuvat kohteisiin, joihin ei voida perustaa maantasolta tilaa vieviä hulevesiratkaisuja. Viherseinän perustamiseen on monia erilaisia tapoja: kasvualusta voi olla seinästä erillinen rakenne tai kasvit voivat olla myös kiinteä osa seinää. Hulevesien hallinnan kannalta olennaista on pinta-ala, joka potentiaalisesti pidättää, imee ja haihduttaa vettä samaan tapaan kuin viherkatto. 
Viherseinät tarjoavat samantyyppisiä hyötyjä kuin viherkatot: ne mm. parantavat ilmanlaatua, säätelevät pienilmastoa ja paikallista äänimaisemaa, tarjoavat elinympäristöjä ja esteettisiä elämyksiä. Viherseinät ovat kuitenkin vaativia rakenteita, jotka edellyttävät säännöllistä ylläpitoa eli lannoitusta, kastelua, leikkausta ja paikkausta. Viherseinien talviaikaisen toimivuuden takaaminen on Suomen olosuhteissa haastavaa ja kokemuksia on vähän. </t>
    </r>
  </si>
  <si>
    <r>
      <rPr>
        <b/>
        <sz val="10"/>
        <rFont val="Arial"/>
        <family val="2"/>
      </rPr>
      <t xml:space="preserve">Läpäisevä ja puoliläpäisevä pinnoite </t>
    </r>
    <r>
      <rPr>
        <sz val="10"/>
        <rFont val="Arial"/>
        <family val="2"/>
      </rPr>
      <t xml:space="preserve">
Pinnoitteet voivat olla läpäiseviä (esim. sora ja hiekka), puoliläpäiseviä (esim. kivituhka, nurmikivi, terassi) tai läpäisemättömiä (tai heikosti läpäiseviä, esim. asfaltti, betoni). Huom. Terassirakenteet lasketaan puoliläpäiseviin pinnoitteisiin ainoastaan siinä tapauksessa, että niiden alusta on läpäisevä. Läpäisevät ja puoliläpäisevät pinnoitteet muodostuvat vettä läpäisevästä pintakerroksesta ja sen alapuolisista, karkeasta kiviaineksesta muodostuvista rakennekerroksista. Pintakerroksen läpäissyt hulevesi varastoituu hetkellisesti karkean kiviaineksen huokostilaan, mistä se imeytyy syvemmälle maaperään tai johdetaan eteenpäin salaojilla. Kansirakenteilla on myös mahdollista viivyttää jonkin verran hulevettä läpäisevien pinnoitteiden ja vettä varastoivien rakennekerrosten avulla. Rakenteiden kantavuudesta ja vedenpitävyydestä sekä ylivuodosta hulevesiviemäriin on tällöin huolehdittava.
Läpäisevillä pinnoitteilla vähennetään huleveden määrää, sillä ne mahdollistavat huleveden osittaisen imeytymisen maaperään. Ne eivät kuitenkaan sovellu ympäriltä kerätyn huleveden käsittelyyn. Läpäiseviä päällysteitä käytetään tyypillisesti tiiviisti rakennetuilla alueilla, joilla halutaan mahdollistaa sujuva liikkuminen. Ne soveltuvat kohteisiin, joiden liikennemäärät ovat pieniä, kuten pysäköintialueille, huolto- ja pelastusreiteille sekä kevyen liikenteen väylille. </t>
    </r>
  </si>
  <si>
    <r>
      <rPr>
        <b/>
        <sz val="10"/>
        <rFont val="Arial"/>
        <family val="2"/>
      </rPr>
      <t>Kanava ja kouru</t>
    </r>
    <r>
      <rPr>
        <sz val="10"/>
        <rFont val="Arial"/>
        <family val="2"/>
      </rPr>
      <t xml:space="preserve">
Kanavat ja kourut ovat kovapintaisia vedenjohtamisrakenteita. Niitä voidaan valmistaa hyvin erilaisista materiaaleista ja niihin voidaan integroida myös kasvillisuutta. Hyvin suunniteltu kanava kerää ja ohjaa vettä, hidastaa virtamaa ja myös puhdistaa vettä alustavasti kiintoainesta laskeuttamalla ennen veden johtamista muihin hulevesien hallintaratkaisuihin. Kovapintaiset kanavat ovat tyypillisesti helppohoitoisia ja kustannustehokkaita. Kanavat ja kourut eivät pääsääntöisesti tue veden imeytymistä valuma-alueella. 
</t>
    </r>
  </si>
  <si>
    <r>
      <rPr>
        <b/>
        <sz val="10"/>
        <rFont val="Arial"/>
        <family val="2"/>
      </rPr>
      <t xml:space="preserve">Oja ja hulevesiuoma </t>
    </r>
    <r>
      <rPr>
        <sz val="10"/>
        <rFont val="Arial"/>
        <family val="2"/>
      </rPr>
      <t xml:space="preserve">
Ojat ja hulevesiuomat eroavat vettä johtavista kanavista ja kouruista luonnonmukaisempien materiaalien sekä muotoilun osalta. Ojien ja uomien pohja on usein läpäisevä, minkä lisäksi niissä voi olla kasvillisuutta, pohjapatoja tai pelkästään soraa ja yksittäisiä kiviä. Viherpainanteista ojat ja hulevesiuomat eroavat ensisijaisesti profiililtaan. Painanteen profiili on laakea, kun taas ojat ja uomat voivat olla jyrkkäreunaisiakin. Ne voivat olla ajoittain kuivia ja täyttyä virtaavasta vedestä vain sadannan yhteydessä. Kuten painanteen, myös ojan ja hulevesiuoman tarkoitus on viivyttää, puhdistaa ja mahdollisesti imeyttää hulevesiä sekä samanaikaisesti johtaa vettä eteenpäin kohti muita hallintarakenteita.</t>
    </r>
  </si>
  <si>
    <r>
      <rPr>
        <b/>
        <sz val="10"/>
        <rFont val="Arial"/>
        <family val="2"/>
      </rPr>
      <t xml:space="preserve">Viivytys- ja pidätysallas tai -painanne </t>
    </r>
    <r>
      <rPr>
        <b/>
        <sz val="10"/>
        <color theme="4" tint="-0.249977111117893"/>
        <rFont val="Arial"/>
        <family val="2"/>
      </rPr>
      <t>(viivyttävä rakenne, V)</t>
    </r>
    <r>
      <rPr>
        <sz val="10"/>
        <rFont val="Arial"/>
        <family val="2"/>
      </rPr>
      <t xml:space="preserve">
Ympäröivää maastoa alempana oleva, kasvillisuuden tai kiviaineksen peittämä viivyttävä tai pidättävä allas tai painanne viivyttää, pidättää, imeyttää ja haihduttaa hulevettä parantaen samalla sen laatua. Viivytys tapahtuu rakenteen maakerroksissa ja altaiden tapauksissa lisäksi rakenteen pinnalla lammikossa.Viivytys- ja pidätysakenteissa ei ole pysyvää vesipintaa, vaan niiden tarkoitus on tasata hulevesivirtaamaa. Lammikoitumisen syvyyttä ja kestoa voidaan säädellä esimerkiksi rakenteeseen kytkettävällä purkuputkella tai maanpäällisellä purkureitillä varustetulla padolla. Katualueella viivytysrakenne varustetaan tavallisesti myös ylivuotokaivolla. Rakenteista voi myös sijoittaa peräkkäisiksi ketjuiksi, jolloin hulevesien käsittely tehostuu.
Katualueelle sijoitettu viivytysrakenne on tyypillisesti integroitu osaksi kevyen liikenteen väylää ja sen tarkoituksena on käsitellä koko katuympäristön hulevesiä. Rakennetta reunustavat esimerkiksi aukotetut reunakivet, joiden läpi tai ali vesi pääsee kulkemaan rakenteeseen. Suurella pihalla tai puistoalueella viivytysallas voi olla pinta-alaltaan huomattavasti laajempi. Puistoalueella pidätys- tai viivytysrakenne voi muodostaa keskeisen maisemaelementin sekä tarjota monenlaisia mahdollisuuksia leikkiin, virkistykseen ja monimuotoiseen kasvillisuuden käyttöön. Esimerkiksi suuret kivet voivat lisätä rakenteen käyttömahdollisuuksia ja maisema-arvoa vedettöminä aikoina.</t>
    </r>
  </si>
  <si>
    <r>
      <rPr>
        <b/>
        <sz val="10"/>
        <rFont val="Arial"/>
        <family val="2"/>
      </rPr>
      <t xml:space="preserve">Katupuiden viivyttävä kasvualusta </t>
    </r>
    <r>
      <rPr>
        <sz val="10"/>
        <rFont val="Arial"/>
        <family val="2"/>
      </rPr>
      <t xml:space="preserve">
Viivyttävä kasvualusta on järjestelmä, jossa katupuut on yhdistetty maanalaisella imeytys- / viivytysrakenteella. Ulospäin järjestelmä näyttää tavanomaiselta yksittäisten katupuiden sarjalta, jossa hulevedet ohjataan puiden juuristoalueelle. Pintarakenteiden alla on kuitenkin yhtenäinen kasvualustarakenne, joka mahdollistaa huleveden imeytymisen, viivytyksen sekä virtauksen kasvualustaa pitkin juuristolta toiselle. Samalla juuriston ja maaperän biologiset toiminnot puhdistavat vettä. Imeytymistä ja veden puhdistusta voidaan lisätä esimerkiksi lisäämällä kasvualustaan biohiiltä. Katujen väli- ja erotuskaistoilla, kivetyillä aukioilla sekä pysäköintialueilla voi olla kantavuusvaatimuksia, jotka tulee ottaa kasvualustojen suunnittelussa huomioon. </t>
    </r>
  </si>
  <si>
    <r>
      <t xml:space="preserve">Imeytysallas ja -painanne </t>
    </r>
    <r>
      <rPr>
        <b/>
        <sz val="10"/>
        <color theme="4" tint="-0.249977111117893"/>
        <rFont val="Arial"/>
        <family val="2"/>
      </rPr>
      <t>(viivyttävä rakenne, V)</t>
    </r>
    <r>
      <rPr>
        <b/>
        <sz val="10"/>
        <rFont val="Arial"/>
        <family val="2"/>
      </rPr>
      <t xml:space="preserve">
</t>
    </r>
    <r>
      <rPr>
        <sz val="10"/>
        <rFont val="Arial"/>
        <family val="2"/>
      </rPr>
      <t>Imeytysaltaat ja -painanteet ovat kasvillisuuden tai kiviaineksen peittämiä alueita, jotka ovat ympäristöään alemmalla tasolla. Niiden tarkoitus on viivyttää, puhdistaa ja imeyttää hulevesiä ja mahdollisesti johtaa vettä eteenpäin kohti muita hallintarakenteita. Imeytysallas tai -painanne voi olla esimerkiksi pitkittäinen rakenne kadun varrella. Peräkkäiset rakenteet voivat muodostaa sarjan tai ketjun. Rakenteeseen voidaan asentaa erilaisia pohjapatoja tai –valleja edesauttamaan sedimenttien laskeutumista, virtaaman hidastumista ja huleveden imeytymistä maaperään. 
Imeytys vaatii läpäisevän maaperän ja soveltuu parhaiten suhteellisen puhtaiden hulevesien käsittelyyn. Erityisen likaisia hulevesiä (esim. raskaasti liikennöityjen katujen hulevedet) ei tule imeyttää suoraan maaperään, vaan niiden käsittelyssä tulee suosia pidätys- tai viivytysrakenteita. Imeyttävässä rakenteessa ei yleensä ole lammikoitumisen (viivytyksen) vaatimaa varastointitilavuutta eikä purkuputkia tai ylivuotokaivoja lisäpuhdistusta kaipaavan veden eteenpäin johtamiseen.</t>
    </r>
  </si>
  <si>
    <r>
      <rPr>
        <b/>
        <sz val="10"/>
        <rFont val="Arial"/>
        <family val="2"/>
      </rPr>
      <t xml:space="preserve">Imeytyskaivanto (esim. kivipesä) </t>
    </r>
    <r>
      <rPr>
        <b/>
        <sz val="10"/>
        <color theme="4" tint="-0.249977111117893"/>
        <rFont val="Arial"/>
        <family val="2"/>
      </rPr>
      <t>(viivyttävä rakenne, V)</t>
    </r>
    <r>
      <rPr>
        <sz val="10"/>
        <rFont val="Arial"/>
        <family val="2"/>
      </rPr>
      <t xml:space="preserve">
Kivipesä sijaitsee pääosin maan alla. Se on tyypillisesti karkean soran, sepelin tai kivien avulla toteutettu pistemäinen rakenne, johon esimerkiksi rakennuksen katolta johdetut huleveden varastoituvat ennen imeytymistä maaperään tai johtamista eteenpäin salaojan tai putken avulla. Rakenne voi olla myös nauhamainen ja sisältää rakeisuudeltaan vaihtelevaa materiaalia. Tyypillisesti pinnalla olevat mukulakivet ovat kookkaita, jotta niiden pinta sulaa nopeasti keväällä eikä jäädy helposti vaikka lämpötilat vaihtelisivat nollan molemmin puolin. 
</t>
    </r>
  </si>
  <si>
    <r>
      <t xml:space="preserve">Biosuodatuspainanne tai -allas </t>
    </r>
    <r>
      <rPr>
        <b/>
        <sz val="10"/>
        <color theme="4" tint="-0.249977111117893"/>
        <rFont val="Arial"/>
        <family val="2"/>
      </rPr>
      <t>(biosuodatusrakenne, B; viivyttävä rakenne, V)</t>
    </r>
    <r>
      <rPr>
        <b/>
        <sz val="10"/>
        <rFont val="Arial"/>
        <family val="2"/>
      </rPr>
      <t xml:space="preserve">
</t>
    </r>
    <r>
      <rPr>
        <sz val="10"/>
        <rFont val="Arial"/>
        <family val="2"/>
      </rPr>
      <t xml:space="preserve">Biosuodatusaltaita ja -painanteita on tyypillisesti sovellettu alueila, joilta valuvat huevedet vaativat tehostetumpaa puhdistusta (esim. liikenneympäristöt). Biosuodatusaltaat ja -painanteet vastaavat kasvillisuuspeitteisten imeytysaltaiden- ja painanteiden toimintaa, mutta biosuodatusrakenteen puhdistustehoa lisää erityisen runsas kasvillisuus sekä suodattavat maaperäkerrokset. Hiekka-, sora- tai muiden puhdistavien maaperäkerrosten mikrobitoiminta tehostaa entisestään hulevesien puhdistumista. Biosuodatuksella voidaan näin ollen puhdistaa tehokkaammin esimerkiksi katualueiden hulevesiä. </t>
    </r>
  </si>
  <si>
    <r>
      <rPr>
        <b/>
        <sz val="10"/>
        <rFont val="Arial"/>
        <family val="2"/>
      </rPr>
      <t xml:space="preserve">Sadepuutarha </t>
    </r>
    <r>
      <rPr>
        <b/>
        <sz val="10"/>
        <color theme="4" tint="-0.249977111117893"/>
        <rFont val="Arial"/>
        <family val="2"/>
      </rPr>
      <t>(biosuodatusrakenne, B; viivyttävä rakenne, V)</t>
    </r>
    <r>
      <rPr>
        <sz val="10"/>
        <rFont val="Arial"/>
        <family val="2"/>
      </rPr>
      <t xml:space="preserve">
Piha-alueella olevaa viivytysallasta voidaan kutsua myös sadepuutarhaksi. Sinne johdetaan kattovedet ja mahdollisten kulku- ja pysäköintialueiden vedet. Vesi johdetaan rakenteeseen pintavaluntana ja siitä edelleen ylivuotorakenteen kautta imeytettäväksi toiseen rakenteeseen (tai sadevesiviemäriin), mikäli vettä ei pystytä imeyttämään. Sadepuutarhassa on tyypillisesti monimuotoinen kasvillisuus ja se voi muodostaa koko pihan näyttävän kiintopisteen. Ja kuten nimikin sen jo kertoo, kyse on puutarhamaisesta rakenteesta, joka vaatii kukoistaakseen hoitoa ja vaalimista. 
</t>
    </r>
  </si>
  <si>
    <r>
      <rPr>
        <b/>
        <sz val="10"/>
        <rFont val="Arial"/>
        <family val="2"/>
      </rPr>
      <t xml:space="preserve">Lampi </t>
    </r>
    <r>
      <rPr>
        <b/>
        <sz val="10"/>
        <color theme="4" tint="-0.249977111117893"/>
        <rFont val="Arial"/>
        <family val="2"/>
      </rPr>
      <t>(viivyttävä rakenne, V)</t>
    </r>
    <r>
      <rPr>
        <sz val="10"/>
        <rFont val="Arial"/>
        <family val="2"/>
      </rPr>
      <t xml:space="preserve">
Lammessa on pysyvä vesipinta ja se tasaa hulevesivirtaamaa. Myös veden laatu paranee, sillä hulevedessä olevat kiintoainekset laskeutuvat rakenteen pohjalle. Lampi mahdollistaa monimuotoisen kasvillisuuden käytön, koska lammesta ja sen reunoilta löytyy valikoima erilaisia kasvupaikkoja. Pysyvä vesipinta tarjoaa elinympäristöjä esimerkiksi sammakkoeläimille ja lammessa voi elää myös kaloja. Pysyvä vesipinta tarjoaa myös maisema- ja virkistysarvoja.
</t>
    </r>
  </si>
  <si>
    <r>
      <rPr>
        <b/>
        <sz val="10"/>
        <rFont val="Arial"/>
        <family val="2"/>
      </rPr>
      <t xml:space="preserve">Rakennettu kosteikko </t>
    </r>
    <r>
      <rPr>
        <b/>
        <sz val="10"/>
        <color theme="4" tint="-0.249977111117893"/>
        <rFont val="Arial"/>
        <family val="2"/>
      </rPr>
      <t>(viivyttävä rakenne, V)</t>
    </r>
    <r>
      <rPr>
        <b/>
        <sz val="10"/>
        <rFont val="Arial"/>
        <family val="2"/>
      </rPr>
      <t xml:space="preserve">
</t>
    </r>
    <r>
      <rPr>
        <sz val="10"/>
        <rFont val="Arial"/>
        <family val="2"/>
      </rPr>
      <t xml:space="preserve">Rakennettu kosteikko on laaja, runsaskasvuinen vesialue, jotta käytetään huleveden viivyttämiseen ja puhdistamiseen. Hulevesien hallintaan suunnitellut kosteikot ovat yleensä moniosaisia, koostuen laskeutusaltaasta ja pääaltaasta. Lisäksi kosteikossa voi olla erilaisia ohivirtauskanavia. Hyvin suunniteltu ja ylläpidetty kosteikko puhdistaa tehokkaasti hulevesissä olevaa kiintoaineista, metalleja, pienhiukkasia ja ravinteita. Kosteikon tulee kuitenkin olla asianmukaisesti mitoitettu suhteessa valuma-alueeseen, jotta se toimii oikein. Kosteikko vaatii useimmiten laajan tilavarauksen mahdollisine tulvaniittyineen, eikä ole sen takia tyypillinen rakenne katualueilla tai pihassa. Pihojen pienialaiset, kosteikkomaiset hulevesirakenteet ovat usein sadepuutarhoja. Rakennettu kosteikko sijoittuu tyypillisesti puistoon, jolloin se on myös aktiivisessa virkistyskäytössä ja tarjoaa elinympäristöjä monille lintu- ja hyönteislajeille. 
</t>
    </r>
  </si>
  <si>
    <r>
      <rPr>
        <b/>
        <sz val="10"/>
        <rFont val="Arial"/>
        <family val="2"/>
      </rPr>
      <t>Suodatuskaista</t>
    </r>
    <r>
      <rPr>
        <sz val="10"/>
        <rFont val="Arial"/>
        <family val="2"/>
      </rPr>
      <t xml:space="preserve">
Suodatuskaistat ovat loivasti viettäviä kasvillisuuden peittämiä alueita, jotka mahdollistavat huleveden hitaan johtamisen pintakerrosvaluntana ja imeyttämisen siellä missä se on maaperän puolesta mahdollista. Tyypillisesti suodatuskaistat sijoitetaan läpäisemättömän pinnan, kuten pysäköintialueen ja vastaanottavan pintavesiuoman tai toisen hulevesien hallintarakenteen väliin suorittamaan huleveden laadullista esikäsittelyä. 
</t>
    </r>
  </si>
  <si>
    <r>
      <rPr>
        <b/>
        <sz val="10"/>
        <rFont val="Arial"/>
        <family val="2"/>
      </rPr>
      <t>Viivytyskaivanto tai -säiliö (maanalainen)</t>
    </r>
    <r>
      <rPr>
        <sz val="10"/>
        <rFont val="Arial"/>
        <family val="2"/>
      </rPr>
      <t xml:space="preserve">
Viivytyskaivannot ja -säiliöt ovat ratkaisu erittäin tiiviisti rakennettujen tai laajojen läpäisemättömien pintojen luonnehtimien alueiden maanalaiseen hulevesien viivytykseen. Niitä hyödynnetään esimerkiksi teollisuus- ja logistiikka-alueilla, joilla ei ole mahdollisuutta maanpinnalla tapahtuvaan hulevesien käsittelyyn ja joilla tulee voida liikennöidä raskailla ajoneuvoilla. Viivytys voidaan toteuttaa esimerkiksi muovikennostoilla (kaseteilla), säiliöillä t</t>
    </r>
    <r>
      <rPr>
        <sz val="10"/>
        <color theme="1"/>
        <rFont val="Arial"/>
        <family val="2"/>
      </rPr>
      <t xml:space="preserve">ai putkilla, </t>
    </r>
    <r>
      <rPr>
        <sz val="10"/>
        <rFont val="Arial"/>
        <family val="2"/>
      </rPr>
      <t xml:space="preserve">joiden mitoitus määräytyy alueen viivytystarpeen mukaan. Viivytyskaivannot ja -säiliöt edellyttävät muiden hulevesirakenteiden tapaan säännöllistä huoltoa.
</t>
    </r>
  </si>
  <si>
    <r>
      <rPr>
        <b/>
        <sz val="10"/>
        <rFont val="Arial"/>
        <family val="2"/>
      </rPr>
      <t xml:space="preserve">Sadevesisäiliö
</t>
    </r>
    <r>
      <rPr>
        <sz val="10"/>
        <rFont val="Arial"/>
        <family val="2"/>
      </rPr>
      <t xml:space="preserve">Sadevesisäiliö voi olla rakennukseen integroitu tai siitä erillinen säiliö, joka kerää tyypillisesti kattovesiä ja tasaa siten virtaamia. Vesi voidaan säiliöstä johtaa eteenpäin toiseen hulevesien hallintaratkaisuun ja siitä tarvittaessa ylivuotona hulevesiverkostoon tai hyödyntää muun muassa kastelu- tai pesuvetenä tontilla. Hulevesisäiliö voidaan myös sijoittaa maan alle esimerkiksi sadevesikaivona, josta vettä voidaan pumpata käsipumpulla pihan tarpeisiin.
</t>
    </r>
  </si>
  <si>
    <t>Kuvat: Mari Ariluoma, Eeva Eitsi, Elisa Lähde, Caroline Moinel, Suvi Tyynilä</t>
  </si>
  <si>
    <t>Lajiston kotoperäisyys</t>
  </si>
  <si>
    <t>Luonnon monimuotoisuutta voidaan tukea myös suosimalla istutuksissa Suomen luonnon alkuperäisiä lajeja. Luonnossa esiintyvät lajit ovat saapuneet ja levinneet eri tavoin. Tämän kohdan tarkoitus on varmistaa, että istutuksista löytyisi myös luonnonvaraisia puulajeja, jotka ovat luonnonvaraisille eläimille elintärkeitä ravintokasveja ja elinympäristöjä.</t>
  </si>
  <si>
    <t xml:space="preserve">Nimi </t>
  </si>
  <si>
    <t>Tieteellinen nimi</t>
  </si>
  <si>
    <t>Korkeus*</t>
  </si>
  <si>
    <r>
      <t xml:space="preserve">Pisin suomessa mitattu yksilö m </t>
    </r>
    <r>
      <rPr>
        <b/>
        <sz val="8"/>
        <color theme="1"/>
        <rFont val="Aptos Narrow"/>
        <family val="2"/>
        <scheme val="minor"/>
      </rPr>
      <t>(kuolleen puun pituus)</t>
    </r>
  </si>
  <si>
    <t>Huom.</t>
  </si>
  <si>
    <t>Havupuut</t>
  </si>
  <si>
    <t>Metsämänty</t>
  </si>
  <si>
    <t>Pinus sylvestris</t>
  </si>
  <si>
    <t>15-30 m</t>
  </si>
  <si>
    <t>42.1</t>
  </si>
  <si>
    <t>Metsäkuusi</t>
  </si>
  <si>
    <t>Picea abies</t>
  </si>
  <si>
    <t>20-30 m</t>
  </si>
  <si>
    <t>Liito-oravalle tärkeä puulaji</t>
  </si>
  <si>
    <t>Kotikataja</t>
  </si>
  <si>
    <t>Juniperus communis</t>
  </si>
  <si>
    <t>0,2-15m</t>
  </si>
  <si>
    <t>Puuksi lasketaan vain yli 3 m kasvavat lajikkeet</t>
  </si>
  <si>
    <t>Euroopanmarjakuusi</t>
  </si>
  <si>
    <t>Taxus baccata</t>
  </si>
  <si>
    <t>1-5 m</t>
  </si>
  <si>
    <t>Jalot lehtipuut</t>
  </si>
  <si>
    <t>Metsälehmus</t>
  </si>
  <si>
    <t>Tilia cordata</t>
  </si>
  <si>
    <t>Pölyttäjäystävällinen</t>
  </si>
  <si>
    <t>Metsävaahtera</t>
  </si>
  <si>
    <t>Acer platanoides</t>
  </si>
  <si>
    <t>10-20 m</t>
  </si>
  <si>
    <t>Vuorijalava</t>
  </si>
  <si>
    <t>Ulmus glabra</t>
  </si>
  <si>
    <t>15-25 m</t>
  </si>
  <si>
    <t>35,6 (38,4)</t>
  </si>
  <si>
    <t>Kynäjalava</t>
  </si>
  <si>
    <t>Ulmus laevis</t>
  </si>
  <si>
    <t>15-20 m</t>
  </si>
  <si>
    <t>Metsätammi</t>
  </si>
  <si>
    <t>Quercus robur</t>
  </si>
  <si>
    <t>10-25 m</t>
  </si>
  <si>
    <t>Erittäin leveäkasvuinen, pitkäikäinen</t>
  </si>
  <si>
    <t>Lehtosaarni</t>
  </si>
  <si>
    <t>Fraxinus excelsior</t>
  </si>
  <si>
    <t>Muut lehtipuut</t>
  </si>
  <si>
    <t>Rauduskoivu</t>
  </si>
  <si>
    <t>Betula pendula</t>
  </si>
  <si>
    <t>8-25 m</t>
  </si>
  <si>
    <t>Hieskoivu</t>
  </si>
  <si>
    <t>Betula pubescens</t>
  </si>
  <si>
    <t>8-20 m</t>
  </si>
  <si>
    <t>Tervaleppä</t>
  </si>
  <si>
    <t>Alnus glutinosa</t>
  </si>
  <si>
    <t>5-20 m</t>
  </si>
  <si>
    <t>Harmaaleppä</t>
  </si>
  <si>
    <t>Alnus incana</t>
  </si>
  <si>
    <t>3-15 m</t>
  </si>
  <si>
    <t>Metsähaapa</t>
  </si>
  <si>
    <t>Populus tremula</t>
  </si>
  <si>
    <t>Viitahalava</t>
  </si>
  <si>
    <t>Salix pentandra</t>
  </si>
  <si>
    <t>2-15 m</t>
  </si>
  <si>
    <t>Kostea kasvupaikka, pölyttäjäystävällinen</t>
  </si>
  <si>
    <t>Raita</t>
  </si>
  <si>
    <t>Salix caprea</t>
  </si>
  <si>
    <t>3-10 m</t>
  </si>
  <si>
    <t>Jokipaju</t>
  </si>
  <si>
    <t>Salix triandra</t>
  </si>
  <si>
    <t>2-6 m</t>
  </si>
  <si>
    <t>Mustuvapaju</t>
  </si>
  <si>
    <t>Salix myrsinifolia</t>
  </si>
  <si>
    <t>2-10 m</t>
  </si>
  <si>
    <t>Lehtotuomi</t>
  </si>
  <si>
    <t>Prunus padus</t>
  </si>
  <si>
    <t>Metsäomenapuu</t>
  </si>
  <si>
    <t>Malus sylvestris</t>
  </si>
  <si>
    <t>3-8 m</t>
  </si>
  <si>
    <t>Kotipihlaja</t>
  </si>
  <si>
    <t>Sorbus aucuparia</t>
  </si>
  <si>
    <t>4-10 m</t>
  </si>
  <si>
    <t>22,8 (24,0)</t>
  </si>
  <si>
    <t>Pölyttäjäystävällinen,lintujen ruokintapuu</t>
  </si>
  <si>
    <t>Suomenpihlaja</t>
  </si>
  <si>
    <t>Hedlundia hybrida (Sorbus hybrida**)</t>
  </si>
  <si>
    <t>11,8 (16,5)</t>
  </si>
  <si>
    <t>Pölyttäjäystävällinen, lintujen ruokintapuu</t>
  </si>
  <si>
    <t>Ruotsinpihlaja</t>
  </si>
  <si>
    <t>Scadosorbus intermedia (Sorbus intermedia**)</t>
  </si>
  <si>
    <t>* lähde LuontoPortti</t>
  </si>
  <si>
    <t>** aiemmin käytetyt vanhat latinalaiset lajinimet</t>
  </si>
  <si>
    <t>Lähde: Suomen puu- ja pensaskavio, Väre ym. 2021 Kotimaiset puulajit.</t>
  </si>
  <si>
    <t>takaisin viherkerroin sivulle</t>
  </si>
  <si>
    <t>Pientalovaltaiset asuinalueet (AR, AP)</t>
  </si>
  <si>
    <t>- Määritä viivyttävän rakenteen viivytystilavuuden keskisyvyys.</t>
  </si>
  <si>
    <t>Kerrostalovaltaiset asuinalueet (AK, AL)</t>
  </si>
  <si>
    <t>Rakennusten ja katosten pohjan pinta-ala, m²</t>
  </si>
  <si>
    <t>Rakennusten ja katosten peittämä pinta-ala suhteessa  tontin pinta-alaan</t>
  </si>
  <si>
    <t xml:space="preserve">Kasvikatot </t>
  </si>
  <si>
    <t>Täytettyjen elementtien pinta-ala*</t>
  </si>
  <si>
    <t>Bonuselementit**</t>
  </si>
  <si>
    <t>Kerroksellinen kasvillisuus***</t>
  </si>
  <si>
    <t>Alueella on kasvillisuutta kustakin kategoriasta vähintään. 1 kpl : 1) puut, 2)pensaat, 3)maanpeitekasvit, varvut/perennat/sammaleet yms. Alue tulee olla kokonaisuudessaan kasvillisuuspintainen, se ei saa olla nurmi,- sora-, tai hakepintainen).</t>
  </si>
  <si>
    <t xml:space="preserve">Valumakerroin kuvaa sadannan ja pintavalunnan välistä suhdetta.  Luku kuvaa alueelta pintavaluntana välittömästi purkautuvan </t>
  </si>
  <si>
    <t xml:space="preserve">Yhtenäinen kerroksellista kasvillisuutta *** sisältävä istutusalue (à 10 m²). </t>
  </si>
  <si>
    <t>Hyödynnettävää tai syötävää satoa tuottavat istutukset: hedelmäpuut (à 10 m²), marjapensaat (à  2kpl), viljelylaatikot tai -alueet (à 4 m²)</t>
  </si>
  <si>
    <t>Isokokoinen puu, täysikasvuisena &gt; 10 m  (à 25 m²) Taimikoko istutettaessa minimi lehtipuut rym 6-8cm, havupuut h=125-150cm</t>
  </si>
  <si>
    <t>"Täytettyjen elementtien pinta-ala" kertoo kuinka paljon tontin pintamateriaaleista on ilmoitettu laskuriin. Pinta-alan tulisi olla sama kuin tontin pinta-ala. Laskuri vähentää automaattisesti kattopinta-alasta lisätyn viherkaton määrän.</t>
  </si>
  <si>
    <r>
      <rPr>
        <b/>
        <sz val="10"/>
        <color theme="1"/>
        <rFont val="Franklin Gothic Book"/>
        <family val="2"/>
      </rPr>
      <t>Viherkerroin</t>
    </r>
    <r>
      <rPr>
        <sz val="10"/>
        <color theme="1"/>
        <rFont val="Franklin Gothic Book"/>
        <family val="2"/>
      </rPr>
      <t>-välilehdellä on lisäksi arvioitu tontin kokonaisvalumakerroin ja sen perusteella viivytystilavuustarve tontilla. Kaikille elementtityypeille on arvioitu oma taulukossa näkyvä valumakerroin, sen pohjalla lasketaan automaattisesti tontin keskimääräinen "Valumakerroin C".
"Viivytystilavuustarve tontilla m</t>
    </r>
    <r>
      <rPr>
        <vertAlign val="superscript"/>
        <sz val="10"/>
        <color theme="1"/>
        <rFont val="Franklin Gothic Book"/>
        <family val="2"/>
      </rPr>
      <t>3</t>
    </r>
    <r>
      <rPr>
        <sz val="10"/>
        <color theme="1"/>
        <rFont val="Franklin Gothic Book"/>
        <family val="2"/>
      </rPr>
      <t xml:space="preserve">" perustuu Rajaukset-välilehdellä valittavaan kaavassa merkittyyn viivytystilavuustarpeeseen sekä sademäärään. Mitoitussateena on käytetty Kuntaliiton hulevesiippaan mukaista kerran kolmessa vuodessa toistuvaa sademäärää ja intensiteettiä.
</t>
    </r>
    <r>
      <rPr>
        <b/>
        <sz val="10"/>
        <color theme="1"/>
        <rFont val="Franklin Gothic Book"/>
        <family val="2"/>
      </rPr>
      <t>Hulevesiratkaisut</t>
    </r>
    <r>
      <rPr>
        <sz val="10"/>
        <color theme="1"/>
        <rFont val="Franklin Gothic Book"/>
        <family val="2"/>
      </rPr>
      <t>-välilehdellä on lisätietoa hulevesirakenteiden ominaisuuksista (mm. viivytys ja biosuodatus).</t>
    </r>
  </si>
  <si>
    <t>Korttelin/tontin pinta-ala m²</t>
  </si>
  <si>
    <t>kattpinta-ala ilman kasvikattoja</t>
  </si>
  <si>
    <t>Lahden viherkerrointyökalu</t>
  </si>
  <si>
    <t xml:space="preserve">Maanpäälliset hulevesirakenteet </t>
  </si>
  <si>
    <t xml:space="preserve">Sadeveden kerääminen tai  varastoiminen kastelutarkoitukseen  (vesitynnyri yms). </t>
  </si>
  <si>
    <t>YHTENVETO GRAAFISEEN AINEISTOON</t>
  </si>
  <si>
    <t>Maanalaiset hulevesirakenteet</t>
  </si>
  <si>
    <t>viivytystarve</t>
  </si>
  <si>
    <t>Kasvikatot</t>
  </si>
  <si>
    <t xml:space="preserve">Isokokoinen puu, täysikasvuisena &gt; 10 m  (à 25 m²) Taimikoko istutettaessa lehtipuilla &gt; rym 10-12cm havupuilla &gt;175-200cm </t>
  </si>
  <si>
    <t xml:space="preserve">Säilytettävä hyväkuntoinen isokokoinen puu, korkeus lupaa haettaessa yli 10 m (täysikasvuisena &gt; 10 m) </t>
  </si>
  <si>
    <t>Säilytettävä hyväkuntoinen isokokoinen puu, korkeus lupaa haettaessa yli 5m (täysikasvuisena &gt; 10 m)</t>
  </si>
  <si>
    <t>Säilytettävä hyväkuntoinen, pienikokoinen puu, korkeus lupaa haettaessa yli 3 m (täysikasvuisena ≤ 10 m)</t>
  </si>
  <si>
    <t xml:space="preserve">Säilytettävä hyväkuntoinen puu tai iso pensas, korkeus lupaa haettaessa 1,5-3 m </t>
  </si>
  <si>
    <t>Läpäisevät pinnoitteet esim. sora, turvasora, hiekka, sepeli/singeli, valettu turva-alusta (Kattopihan läpäisevä materiaali merkitään puoliläpäiseviin)</t>
  </si>
  <si>
    <t>Taulukko laskee tähän automaattisesti täytetyt elementit (myös kattopinta-alan, josta se vähentää viherkaton pinta-alan), Luvun tulisi olla sama kuin tontin pinta-ala. Huomaa että räystäiden ja katosten alla olevaa pintamateriaalia ei merkitä viherkerroin taulukon elementtien määriin.</t>
  </si>
  <si>
    <t>Kaikkia kotimaisesta kannasta jalostettuja lajeja ei listalta löydy. Ohjeena voi pitää sitä että kunhan puu nimi sisältää oheisen latinalaisesta lajinimen alun, niin silloin kyseinen laji on jalostettu kotimaisesta puulajista - eli se katsotaan kotimaista kantaa olevaksi puuksi. Esimerkki: Sorbus aucuparia 'Fastigiata' Kartiopihlajaa ei listalta löydy, mutta kun latinalaisen lajinimen alku on kotipihlajan (Sorbus aucuparia) on kanta jalostettu kotimaisesta puulajista ja tämä katsotaan kotoperäiseksi puulajiksi. Esimerkiksi Tuurenpihlaja (Sorbus dodong) ei ole kotoperäinen puulaji.</t>
  </si>
  <si>
    <t>5/2025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</si>
</sst>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
    <numFmt numFmtId="165" formatCode="0.0\ %"/>
    <numFmt numFmtId="166" formatCode="\:"/>
  </numFmts>
  <fonts count="150">
    <font>
      <sz val="11"/>
      <color theme="1"/>
      <name val="Aptos Narrow"/>
      <family val="2"/>
      <scheme val="minor"/>
    </font>
    <font>
      <sz val="11"/>
      <color theme="1"/>
      <name val="Aptos Narrow"/>
      <family val="2"/>
      <scheme val="minor"/>
    </font>
    <font>
      <sz val="10"/>
      <color theme="1"/>
      <name val="Arial"/>
      <family val="2"/>
    </font>
    <font>
      <b/>
      <sz val="10"/>
      <color theme="1"/>
      <name val="Arial"/>
      <family val="2"/>
    </font>
    <font>
      <sz val="10"/>
      <color theme="1"/>
      <name val="Aptos Narrow"/>
      <family val="2"/>
      <scheme val="minor"/>
    </font>
    <font>
      <sz val="11"/>
      <color theme="1"/>
      <name val="Arial"/>
      <family val="2"/>
    </font>
    <font>
      <sz val="11"/>
      <name val="Arial"/>
      <family val="2"/>
    </font>
    <font>
      <b/>
      <sz val="10"/>
      <name val="Arial"/>
      <family val="2"/>
    </font>
    <font>
      <sz val="10"/>
      <name val="Arial"/>
      <family val="2"/>
    </font>
    <font>
      <b/>
      <sz val="10"/>
      <color theme="0"/>
      <name val="Arial"/>
      <family val="2"/>
    </font>
    <font>
      <b/>
      <sz val="12"/>
      <color rgb="FFFF0000"/>
      <name val="Arial"/>
      <family val="2"/>
    </font>
    <font>
      <sz val="12"/>
      <color rgb="FFFF0000"/>
      <name val="Arial"/>
      <family val="2"/>
    </font>
    <font>
      <i/>
      <sz val="10"/>
      <name val="Arial"/>
      <family val="2"/>
    </font>
    <font>
      <i/>
      <sz val="11"/>
      <name val="Arial"/>
      <family val="2"/>
    </font>
    <font>
      <sz val="11"/>
      <color rgb="FFFF0000"/>
      <name val="Arial"/>
      <family val="2"/>
    </font>
    <font>
      <b/>
      <sz val="11"/>
      <name val="Arial"/>
      <family val="2"/>
    </font>
    <font>
      <sz val="11"/>
      <color theme="0"/>
      <name val="Arial"/>
      <family val="2"/>
    </font>
    <font>
      <sz val="11"/>
      <color rgb="FF006100"/>
      <name val="Aptos Narrow"/>
      <family val="2"/>
      <scheme val="minor"/>
    </font>
    <font>
      <i/>
      <sz val="11"/>
      <color rgb="FF7F7F7F"/>
      <name val="Aptos Narrow"/>
      <family val="2"/>
      <scheme val="minor"/>
    </font>
    <font>
      <b/>
      <sz val="14"/>
      <name val="Arial"/>
      <family val="2"/>
    </font>
    <font>
      <b/>
      <sz val="11"/>
      <color rgb="FFFF0000"/>
      <name val="Arial"/>
      <family val="2"/>
    </font>
    <font>
      <b/>
      <sz val="14"/>
      <color theme="1"/>
      <name val="Arial"/>
      <family val="2"/>
    </font>
    <font>
      <b/>
      <sz val="14"/>
      <color theme="0"/>
      <name val="Arial"/>
      <family val="2"/>
    </font>
    <font>
      <b/>
      <sz val="14"/>
      <color rgb="FFFF0000"/>
      <name val="Arial"/>
      <family val="2"/>
    </font>
    <font>
      <sz val="12"/>
      <color theme="1"/>
      <name val="Arial"/>
      <family val="2"/>
    </font>
    <font>
      <sz val="10"/>
      <color rgb="FFFF0000"/>
      <name val="Franklin Gothic Book"/>
      <family val="2"/>
    </font>
    <font>
      <b/>
      <sz val="11"/>
      <color theme="0"/>
      <name val="Arial"/>
      <family val="2"/>
    </font>
    <font>
      <sz val="12"/>
      <color theme="1"/>
      <name val="Aptos Narrow"/>
      <family val="2"/>
      <scheme val="minor"/>
    </font>
    <font>
      <sz val="14"/>
      <color theme="1"/>
      <name val="Arial"/>
      <family val="2"/>
    </font>
    <font>
      <sz val="14"/>
      <color theme="0"/>
      <name val="Arial"/>
      <family val="2"/>
    </font>
    <font>
      <b/>
      <i/>
      <sz val="11"/>
      <name val="Arial"/>
      <family val="2"/>
    </font>
    <font>
      <i/>
      <sz val="11"/>
      <color theme="1"/>
      <name val="Arial"/>
      <family val="2"/>
    </font>
    <font>
      <i/>
      <u/>
      <sz val="10"/>
      <name val="Arial"/>
      <family val="2"/>
    </font>
    <font>
      <u/>
      <sz val="10"/>
      <name val="Arial"/>
      <family val="2"/>
    </font>
    <font>
      <b/>
      <sz val="10"/>
      <color theme="4" tint="-0.249977111117893"/>
      <name val="Arial"/>
      <family val="2"/>
    </font>
    <font>
      <strike/>
      <sz val="11"/>
      <color theme="0"/>
      <name val="Arial"/>
      <family val="2"/>
    </font>
    <font>
      <strike/>
      <sz val="11"/>
      <color theme="1"/>
      <name val="Arial"/>
      <family val="2"/>
    </font>
    <font>
      <b/>
      <strike/>
      <sz val="10"/>
      <color theme="0"/>
      <name val="Arial"/>
      <family val="2"/>
    </font>
    <font>
      <strike/>
      <sz val="10"/>
      <color theme="1"/>
      <name val="Arial"/>
      <family val="2"/>
    </font>
    <font>
      <sz val="10"/>
      <color rgb="FF222222"/>
      <name val="Arial"/>
      <family val="2"/>
    </font>
    <font>
      <sz val="10"/>
      <color rgb="FF000000"/>
      <name val="Tahoma"/>
      <family val="2"/>
    </font>
    <font>
      <sz val="10"/>
      <color rgb="FF000000"/>
      <name val="Calibri"/>
      <family val="2"/>
    </font>
    <font>
      <sz val="9"/>
      <color rgb="FF000000"/>
      <name val="Tahoma"/>
      <family val="2"/>
    </font>
    <font>
      <sz val="16"/>
      <name val="Arial Bold"/>
    </font>
    <font>
      <sz val="11"/>
      <name val="Franklin Gothic Book"/>
      <family val="2"/>
    </font>
    <font>
      <sz val="11"/>
      <color theme="1"/>
      <name val="Franklin Gothic Book"/>
      <family val="2"/>
    </font>
    <font>
      <b/>
      <sz val="10"/>
      <name val="Franklin Gothic Book"/>
      <family val="2"/>
    </font>
    <font>
      <sz val="10"/>
      <name val="Franklin Gothic Book"/>
      <family val="2"/>
    </font>
    <font>
      <sz val="11"/>
      <color rgb="FFFF0000"/>
      <name val="Franklin Gothic Book"/>
      <family val="2"/>
    </font>
    <font>
      <sz val="10"/>
      <color theme="1"/>
      <name val="Franklin Gothic Book"/>
      <family val="2"/>
    </font>
    <font>
      <b/>
      <sz val="10"/>
      <color rgb="FFFF0000"/>
      <name val="Franklin Gothic Book"/>
      <family val="2"/>
    </font>
    <font>
      <b/>
      <sz val="10"/>
      <color theme="0"/>
      <name val="Franklin Gothic Book"/>
      <family val="2"/>
    </font>
    <font>
      <b/>
      <sz val="10"/>
      <color theme="1"/>
      <name val="Franklin Gothic Book"/>
      <family val="2"/>
    </font>
    <font>
      <b/>
      <sz val="11"/>
      <color rgb="FFFF0000"/>
      <name val="Franklin Gothic Book"/>
      <family val="2"/>
    </font>
    <font>
      <i/>
      <sz val="10"/>
      <name val="Franklin Gothic Book"/>
      <family val="2"/>
    </font>
    <font>
      <sz val="8"/>
      <name val="Franklin Gothic Book"/>
      <family val="2"/>
    </font>
    <font>
      <b/>
      <sz val="8"/>
      <name val="Franklin Gothic Book"/>
      <family val="2"/>
    </font>
    <font>
      <b/>
      <i/>
      <sz val="10"/>
      <name val="Franklin Gothic Book"/>
      <family val="2"/>
    </font>
    <font>
      <i/>
      <sz val="11"/>
      <name val="Franklin Gothic Book"/>
      <family val="2"/>
    </font>
    <font>
      <sz val="11"/>
      <color rgb="FF006100"/>
      <name val="Franklin Gothic Book"/>
      <family val="2"/>
    </font>
    <font>
      <sz val="11"/>
      <color theme="0"/>
      <name val="Franklin Gothic Book"/>
      <family val="2"/>
    </font>
    <font>
      <b/>
      <sz val="11"/>
      <color theme="1"/>
      <name val="Aptos Narrow"/>
      <family val="2"/>
      <scheme val="minor"/>
    </font>
    <font>
      <sz val="20"/>
      <color theme="1"/>
      <name val="Aptos Narrow"/>
      <family val="2"/>
      <scheme val="minor"/>
    </font>
    <font>
      <i/>
      <sz val="11"/>
      <color theme="1"/>
      <name val="Aptos Narrow"/>
      <family val="2"/>
      <scheme val="minor"/>
    </font>
    <font>
      <b/>
      <sz val="8"/>
      <color theme="1"/>
      <name val="Aptos Narrow"/>
      <family val="2"/>
      <scheme val="minor"/>
    </font>
    <font>
      <i/>
      <sz val="11"/>
      <color rgb="FF414F58"/>
      <name val="Aptos Narrow"/>
      <family val="2"/>
      <scheme val="minor"/>
    </font>
    <font>
      <sz val="8"/>
      <name val="Aptos Narrow"/>
      <family val="2"/>
      <scheme val="minor"/>
    </font>
    <font>
      <b/>
      <u/>
      <sz val="10"/>
      <name val="Arial"/>
      <family val="2"/>
    </font>
    <font>
      <b/>
      <i/>
      <u/>
      <sz val="10"/>
      <name val="Arial"/>
      <family val="2"/>
    </font>
    <font>
      <sz val="11"/>
      <color rgb="FFFF0000"/>
      <name val="Aptos Narrow"/>
      <family val="2"/>
      <scheme val="minor"/>
    </font>
    <font>
      <sz val="14"/>
      <color rgb="FFFF0000"/>
      <name val="Arial"/>
      <family val="2"/>
    </font>
    <font>
      <sz val="14"/>
      <color theme="1"/>
      <name val="Aptos Narrow"/>
      <family val="2"/>
      <scheme val="minor"/>
    </font>
    <font>
      <strike/>
      <sz val="14"/>
      <color theme="0"/>
      <name val="Arial"/>
      <family val="2"/>
    </font>
    <font>
      <sz val="12"/>
      <color theme="0"/>
      <name val="Arial"/>
      <family val="2"/>
    </font>
    <font>
      <sz val="11"/>
      <color rgb="FFED0000"/>
      <name val="Aptos Narrow"/>
      <family val="2"/>
      <scheme val="minor"/>
    </font>
    <font>
      <b/>
      <sz val="11"/>
      <color rgb="FFFF0000"/>
      <name val="Aptos Narrow"/>
      <family val="2"/>
      <scheme val="minor"/>
    </font>
    <font>
      <sz val="11"/>
      <name val="Aptos Narrow"/>
      <family val="2"/>
      <scheme val="minor"/>
    </font>
    <font>
      <b/>
      <sz val="11"/>
      <color theme="1"/>
      <name val="Franklin Gothic Book"/>
      <family val="2"/>
    </font>
    <font>
      <b/>
      <sz val="14"/>
      <name val="Franklin Gothic Book"/>
      <family val="2"/>
    </font>
    <font>
      <b/>
      <sz val="14"/>
      <color theme="1"/>
      <name val="Franklin Gothic Book"/>
      <family val="2"/>
    </font>
    <font>
      <b/>
      <sz val="11"/>
      <name val="Franklin Gothic Book"/>
      <family val="2"/>
    </font>
    <font>
      <sz val="12"/>
      <name val="Franklin Gothic Book"/>
      <family val="2"/>
    </font>
    <font>
      <b/>
      <sz val="12"/>
      <color rgb="FFFF0000"/>
      <name val="Franklin Gothic Book"/>
      <family val="2"/>
    </font>
    <font>
      <b/>
      <sz val="12"/>
      <color theme="1"/>
      <name val="Franklin Gothic Book"/>
      <family val="2"/>
    </font>
    <font>
      <sz val="12"/>
      <color theme="1"/>
      <name val="Franklin Gothic Book"/>
      <family val="2"/>
    </font>
    <font>
      <sz val="12"/>
      <color theme="1" tint="0.499984740745262"/>
      <name val="Franklin Gothic Book"/>
      <family val="2"/>
    </font>
    <font>
      <sz val="10"/>
      <color theme="4" tint="-0.249977111117893"/>
      <name val="Franklin Gothic Book"/>
      <family val="2"/>
    </font>
    <font>
      <sz val="12"/>
      <color rgb="FFFF0000"/>
      <name val="Franklin Gothic Book"/>
      <family val="2"/>
    </font>
    <font>
      <vertAlign val="superscript"/>
      <sz val="12"/>
      <name val="Franklin Gothic Book"/>
      <family val="2"/>
    </font>
    <font>
      <i/>
      <sz val="10"/>
      <color rgb="FF7F7F7F"/>
      <name val="Franklin Gothic Book"/>
      <family val="2"/>
    </font>
    <font>
      <u/>
      <sz val="9"/>
      <color theme="10"/>
      <name val="Franklin Gothic Book"/>
      <family val="2"/>
    </font>
    <font>
      <sz val="9"/>
      <color theme="1"/>
      <name val="Franklin Gothic Book"/>
      <family val="2"/>
    </font>
    <font>
      <sz val="11"/>
      <color theme="1"/>
      <name val="Franklin Gothic Demi"/>
      <family val="2"/>
    </font>
    <font>
      <b/>
      <sz val="16"/>
      <color theme="0"/>
      <name val="Franklin Gothic Demi"/>
      <family val="2"/>
    </font>
    <font>
      <sz val="14"/>
      <color theme="1"/>
      <name val="Franklin Gothic Demi"/>
      <family val="2"/>
    </font>
    <font>
      <sz val="14"/>
      <name val="Franklin Gothic Demi"/>
      <family val="2"/>
    </font>
    <font>
      <sz val="14"/>
      <color theme="0"/>
      <name val="Franklin Gothic Demi"/>
      <family val="2"/>
    </font>
    <font>
      <sz val="16"/>
      <color theme="1"/>
      <name val="Franklin Gothic Book"/>
      <family val="2"/>
    </font>
    <font>
      <b/>
      <sz val="16"/>
      <color theme="1"/>
      <name val="Franklin Gothic Book"/>
      <family val="2"/>
    </font>
    <font>
      <b/>
      <sz val="11"/>
      <color rgb="FFED0000"/>
      <name val="Franklin Gothic Book"/>
      <family val="2"/>
    </font>
    <font>
      <sz val="8"/>
      <color theme="1"/>
      <name val="Franklin Gothic Book"/>
      <family val="2"/>
    </font>
    <font>
      <b/>
      <sz val="8"/>
      <color theme="1"/>
      <name val="Franklin Gothic Book"/>
      <family val="2"/>
    </font>
    <font>
      <vertAlign val="superscript"/>
      <sz val="10"/>
      <color theme="1"/>
      <name val="Franklin Gothic Book"/>
      <family val="2"/>
    </font>
    <font>
      <b/>
      <strike/>
      <sz val="10"/>
      <color rgb="FFFF0000"/>
      <name val="Franklin Gothic Book"/>
      <family val="2"/>
    </font>
    <font>
      <vertAlign val="superscript"/>
      <sz val="10"/>
      <name val="Franklin Gothic Book"/>
      <family val="2"/>
    </font>
    <font>
      <b/>
      <sz val="12"/>
      <color theme="0"/>
      <name val="Franklin Gothic Demi"/>
      <family val="2"/>
    </font>
    <font>
      <sz val="10"/>
      <color theme="1"/>
      <name val="Franklin Gothic Demi"/>
      <family val="2"/>
    </font>
    <font>
      <sz val="10"/>
      <name val="Franklin Gothic Demi"/>
      <family val="2"/>
    </font>
    <font>
      <i/>
      <sz val="10"/>
      <color rgb="FF7F7F7F"/>
      <name val="Arial"/>
      <family val="2"/>
    </font>
    <font>
      <sz val="8"/>
      <color rgb="FFFF0000"/>
      <name val="Franklin Gothic Book"/>
      <family val="2"/>
    </font>
    <font>
      <b/>
      <sz val="10"/>
      <color rgb="FF004F71"/>
      <name val="Franklin Gothic Book"/>
      <family val="2"/>
    </font>
    <font>
      <sz val="10"/>
      <color rgb="FF004F71"/>
      <name val="Franklin Gothic Book"/>
      <family val="2"/>
    </font>
    <font>
      <sz val="10"/>
      <color theme="0"/>
      <name val="Franklin Gothic Demi"/>
      <family val="2"/>
    </font>
    <font>
      <b/>
      <sz val="10"/>
      <name val="Franklin Gothic Demi"/>
      <family val="2"/>
    </font>
    <font>
      <sz val="12"/>
      <color theme="1"/>
      <name val="Franklin Gothic Demi"/>
      <family val="2"/>
    </font>
    <font>
      <b/>
      <sz val="14"/>
      <color theme="0"/>
      <name val="Franklin Gothic Demi"/>
      <family val="2"/>
    </font>
    <font>
      <sz val="10"/>
      <color rgb="FF242424"/>
      <name val="Franklin Gothic Book"/>
      <family val="2"/>
    </font>
    <font>
      <b/>
      <sz val="24"/>
      <color theme="1"/>
      <name val="Franklin Gothic Demi"/>
      <family val="2"/>
    </font>
    <font>
      <sz val="16"/>
      <color theme="1"/>
      <name val="Franklin Gothic Demi"/>
      <family val="2"/>
    </font>
    <font>
      <sz val="11"/>
      <name val="Franklin Gothic Demi"/>
      <family val="2"/>
    </font>
    <font>
      <sz val="18"/>
      <name val="Franklin Gothic Demi"/>
      <family val="2"/>
    </font>
    <font>
      <sz val="28"/>
      <color theme="1"/>
      <name val="Aptos"/>
      <family val="2"/>
    </font>
    <font>
      <i/>
      <sz val="11"/>
      <color rgb="FFFF0000"/>
      <name val="Franklin Gothic Book"/>
      <family val="2"/>
    </font>
    <font>
      <b/>
      <sz val="12"/>
      <name val="Franklin Gothic Book"/>
      <family val="2"/>
    </font>
    <font>
      <b/>
      <sz val="12"/>
      <color theme="1"/>
      <name val="Franklin Gothic Demi"/>
      <family val="2"/>
    </font>
    <font>
      <b/>
      <sz val="26"/>
      <name val="Franklin Gothic Book"/>
      <family val="2"/>
    </font>
    <font>
      <sz val="11"/>
      <color theme="1"/>
      <name val="Aptos"/>
      <family val="2"/>
    </font>
    <font>
      <sz val="10"/>
      <color theme="0"/>
      <name val="Franklin Gothic Book"/>
      <family val="2"/>
    </font>
    <font>
      <sz val="11"/>
      <color rgb="FF000000"/>
      <name val="Aptos Narrow"/>
      <family val="2"/>
    </font>
    <font>
      <sz val="11"/>
      <color rgb="FF000000"/>
      <name val="Calibri"/>
      <family val="2"/>
    </font>
    <font>
      <b/>
      <sz val="11"/>
      <color theme="0"/>
      <name val="Franklin Gothic Book"/>
      <family val="2"/>
    </font>
    <font>
      <sz val="14"/>
      <color rgb="FFFF0000"/>
      <name val="Franklin Gothic Demi"/>
      <family val="2"/>
    </font>
    <font>
      <sz val="11"/>
      <color rgb="FFFF0000"/>
      <name val="Franklin Gothic Demi"/>
      <family val="2"/>
    </font>
    <font>
      <i/>
      <sz val="10"/>
      <color rgb="FFFF0000"/>
      <name val="Franklin Gothic Book"/>
      <family val="2"/>
    </font>
    <font>
      <i/>
      <sz val="10"/>
      <color rgb="FFFF0000"/>
      <name val="Arial"/>
      <family val="2"/>
    </font>
    <font>
      <sz val="9"/>
      <name val="Franklin Gothic Book"/>
      <family val="2"/>
    </font>
    <font>
      <sz val="11"/>
      <color theme="0"/>
      <name val="Franklin Gothic Demi"/>
      <family val="2"/>
    </font>
    <font>
      <sz val="12"/>
      <color theme="0"/>
      <name val="Franklin Gothic Book"/>
      <family val="2"/>
    </font>
    <font>
      <i/>
      <sz val="10"/>
      <color theme="0"/>
      <name val="Franklin Gothic Book"/>
      <family val="2"/>
    </font>
    <font>
      <i/>
      <sz val="10"/>
      <color theme="0"/>
      <name val="Arial"/>
      <family val="2"/>
    </font>
    <font>
      <sz val="14"/>
      <color theme="0"/>
      <name val="Franklin Gothic Book"/>
      <family val="2"/>
    </font>
    <font>
      <b/>
      <sz val="14"/>
      <color theme="0"/>
      <name val="Franklin Gothic Book"/>
      <family val="2"/>
    </font>
    <font>
      <sz val="9"/>
      <color theme="0"/>
      <name val="Franklin Gothic Book"/>
      <family val="2"/>
    </font>
    <font>
      <b/>
      <i/>
      <sz val="11"/>
      <color theme="0"/>
      <name val="Franklin Gothic Book"/>
      <family val="2"/>
    </font>
    <font>
      <sz val="8"/>
      <color theme="0"/>
      <name val="Franklin Gothic Book"/>
      <family val="2"/>
    </font>
    <font>
      <strike/>
      <sz val="8"/>
      <color theme="0"/>
      <name val="Franklin Gothic Book"/>
      <family val="2"/>
    </font>
    <font>
      <b/>
      <strike/>
      <sz val="8"/>
      <color theme="0"/>
      <name val="Franklin Gothic Book"/>
      <family val="2"/>
    </font>
    <font>
      <strike/>
      <sz val="11"/>
      <color theme="0"/>
      <name val="Franklin Gothic Book"/>
      <family val="2"/>
    </font>
    <font>
      <sz val="12"/>
      <color theme="0"/>
      <name val="Aptos"/>
      <family val="2"/>
    </font>
    <font>
      <sz val="12"/>
      <color theme="1"/>
      <name val="Aptos"/>
      <family val="2"/>
    </font>
  </fonts>
  <fills count="26">
    <fill>
      <patternFill patternType="none"/>
    </fill>
    <fill>
      <patternFill patternType="gray125"/>
    </fill>
    <fill>
      <patternFill patternType="solid">
        <fgColor theme="0"/>
        <bgColor indexed="64"/>
      </patternFill>
    </fill>
    <fill>
      <patternFill patternType="solid">
        <fgColor theme="0" tint="-4.9989318521683403E-2"/>
        <bgColor indexed="64"/>
      </patternFill>
    </fill>
    <fill>
      <patternFill patternType="solid">
        <fgColor theme="0"/>
        <bgColor rgb="FF000000"/>
      </patternFill>
    </fill>
    <fill>
      <patternFill patternType="solid">
        <fgColor rgb="FFC6EFCE"/>
      </patternFill>
    </fill>
    <fill>
      <patternFill patternType="solid">
        <fgColor rgb="FFFFFFCC"/>
      </patternFill>
    </fill>
    <fill>
      <patternFill patternType="solid">
        <fgColor theme="0"/>
      </patternFill>
    </fill>
    <fill>
      <patternFill patternType="solid">
        <fgColor rgb="FFF2C75C"/>
        <bgColor indexed="64"/>
      </patternFill>
    </fill>
    <fill>
      <patternFill patternType="solid">
        <fgColor rgb="FF7CE0D3"/>
        <bgColor indexed="64"/>
      </patternFill>
    </fill>
    <fill>
      <patternFill patternType="solid">
        <fgColor rgb="FFB4B09C"/>
        <bgColor indexed="64"/>
      </patternFill>
    </fill>
    <fill>
      <patternFill patternType="solid">
        <fgColor rgb="FF004F71"/>
        <bgColor indexed="64"/>
      </patternFill>
    </fill>
    <fill>
      <patternFill patternType="solid">
        <fgColor rgb="FFCCDCE3"/>
        <bgColor indexed="64"/>
      </patternFill>
    </fill>
    <fill>
      <patternFill patternType="solid">
        <fgColor rgb="FFFCF4DE"/>
        <bgColor indexed="64"/>
      </patternFill>
    </fill>
    <fill>
      <patternFill patternType="solid">
        <fgColor rgb="FF005D20"/>
        <bgColor indexed="64"/>
      </patternFill>
    </fill>
    <fill>
      <patternFill patternType="solid">
        <fgColor rgb="FFCCDFD2"/>
        <bgColor indexed="64"/>
      </patternFill>
    </fill>
    <fill>
      <patternFill patternType="solid">
        <fgColor rgb="FFFCF4DE"/>
        <bgColor theme="4" tint="0.79998168889431442"/>
      </patternFill>
    </fill>
    <fill>
      <patternFill patternType="solid">
        <fgColor rgb="FFE5F9F6"/>
        <bgColor theme="4" tint="0.79998168889431442"/>
      </patternFill>
    </fill>
    <fill>
      <patternFill patternType="solid">
        <fgColor rgb="FFE5F9F6"/>
        <bgColor indexed="64"/>
      </patternFill>
    </fill>
    <fill>
      <patternFill patternType="solid">
        <fgColor rgb="FFF0EFEB"/>
        <bgColor indexed="64"/>
      </patternFill>
    </fill>
    <fill>
      <patternFill patternType="solid">
        <fgColor rgb="FFD2D0C4"/>
        <bgColor indexed="64"/>
      </patternFill>
    </fill>
    <fill>
      <patternFill patternType="solid">
        <fgColor theme="9" tint="0.59996337778862885"/>
        <bgColor indexed="64"/>
      </patternFill>
    </fill>
    <fill>
      <patternFill patternType="solid">
        <fgColor rgb="FFFFCE3C"/>
        <bgColor indexed="64"/>
      </patternFill>
    </fill>
    <fill>
      <patternFill patternType="solid">
        <fgColor theme="5" tint="0.79998168889431442"/>
        <bgColor indexed="64"/>
      </patternFill>
    </fill>
    <fill>
      <patternFill patternType="solid">
        <fgColor theme="2"/>
        <bgColor indexed="64"/>
      </patternFill>
    </fill>
    <fill>
      <patternFill patternType="solid">
        <fgColor rgb="FFD4E6E4"/>
        <bgColor indexed="64"/>
      </patternFill>
    </fill>
  </fills>
  <borders count="118">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theme="0"/>
      </top>
      <bottom/>
      <diagonal/>
    </border>
    <border>
      <left style="medium">
        <color indexed="64"/>
      </left>
      <right style="medium">
        <color indexed="64"/>
      </right>
      <top/>
      <bottom/>
      <diagonal/>
    </border>
    <border>
      <left/>
      <right/>
      <top style="thin">
        <color indexed="64"/>
      </top>
      <bottom style="thin">
        <color indexed="64"/>
      </bottom>
      <diagonal/>
    </border>
    <border>
      <left style="medium">
        <color indexed="64"/>
      </left>
      <right style="medium">
        <color indexed="64"/>
      </right>
      <top style="thin">
        <color indexed="64"/>
      </top>
      <bottom/>
      <diagonal/>
    </border>
    <border>
      <left style="medium">
        <color theme="1"/>
      </left>
      <right style="medium">
        <color theme="1"/>
      </right>
      <top/>
      <bottom/>
      <diagonal/>
    </border>
    <border>
      <left/>
      <right/>
      <top style="thin">
        <color indexed="64"/>
      </top>
      <bottom/>
      <diagonal/>
    </border>
    <border>
      <left/>
      <right/>
      <top/>
      <bottom style="thin">
        <color indexed="64"/>
      </bottom>
      <diagonal/>
    </border>
    <border>
      <left style="thin">
        <color rgb="FFB2B2B2"/>
      </left>
      <right style="thin">
        <color rgb="FFB2B2B2"/>
      </right>
      <top style="thin">
        <color rgb="FFB2B2B2"/>
      </top>
      <bottom style="thin">
        <color rgb="FFB2B2B2"/>
      </bottom>
      <diagonal/>
    </border>
    <border>
      <left/>
      <right style="thin">
        <color auto="1"/>
      </right>
      <top style="thin">
        <color auto="1"/>
      </top>
      <bottom/>
      <diagonal/>
    </border>
    <border>
      <left style="medium">
        <color indexed="64"/>
      </left>
      <right style="medium">
        <color indexed="64"/>
      </right>
      <top style="medium">
        <color theme="1"/>
      </top>
      <bottom/>
      <diagonal/>
    </border>
    <border>
      <left style="medium">
        <color indexed="64"/>
      </left>
      <right style="medium">
        <color theme="1"/>
      </right>
      <top style="medium">
        <color theme="1"/>
      </top>
      <bottom/>
      <diagonal/>
    </border>
    <border>
      <left style="medium">
        <color theme="1"/>
      </left>
      <right/>
      <top/>
      <bottom/>
      <diagonal/>
    </border>
    <border>
      <left style="medium">
        <color indexed="64"/>
      </left>
      <right style="medium">
        <color theme="1"/>
      </right>
      <top/>
      <bottom/>
      <diagonal/>
    </border>
    <border>
      <left/>
      <right style="medium">
        <color indexed="64"/>
      </right>
      <top/>
      <bottom style="medium">
        <color theme="1"/>
      </bottom>
      <diagonal/>
    </border>
    <border>
      <left style="medium">
        <color indexed="64"/>
      </left>
      <right style="medium">
        <color indexed="64"/>
      </right>
      <top/>
      <bottom style="medium">
        <color theme="1"/>
      </bottom>
      <diagonal/>
    </border>
    <border>
      <left style="medium">
        <color indexed="64"/>
      </left>
      <right style="medium">
        <color theme="1"/>
      </right>
      <top/>
      <bottom style="medium">
        <color theme="1"/>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medium">
        <color indexed="64"/>
      </top>
      <bottom/>
      <diagonal/>
    </border>
    <border>
      <left style="thin">
        <color indexed="64"/>
      </left>
      <right/>
      <top style="medium">
        <color indexed="64"/>
      </top>
      <bottom/>
      <diagonal/>
    </border>
    <border>
      <left style="medium">
        <color theme="1"/>
      </left>
      <right style="thin">
        <color indexed="64"/>
      </right>
      <top style="medium">
        <color theme="1"/>
      </top>
      <bottom style="thin">
        <color indexed="64"/>
      </bottom>
      <diagonal/>
    </border>
    <border>
      <left style="thin">
        <color indexed="64"/>
      </left>
      <right style="thin">
        <color indexed="64"/>
      </right>
      <top style="medium">
        <color theme="1"/>
      </top>
      <bottom style="thin">
        <color indexed="64"/>
      </bottom>
      <diagonal/>
    </border>
    <border>
      <left style="thin">
        <color indexed="64"/>
      </left>
      <right style="medium">
        <color theme="1"/>
      </right>
      <top style="medium">
        <color theme="1"/>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theme="1"/>
      </left>
      <right style="thin">
        <color indexed="64"/>
      </right>
      <top style="thin">
        <color indexed="64"/>
      </top>
      <bottom style="thin">
        <color indexed="64"/>
      </bottom>
      <diagonal/>
    </border>
    <border>
      <left style="thin">
        <color indexed="64"/>
      </left>
      <right style="medium">
        <color theme="1"/>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theme="1"/>
      </left>
      <right style="thin">
        <color indexed="64"/>
      </right>
      <top style="thin">
        <color indexed="64"/>
      </top>
      <bottom/>
      <diagonal/>
    </border>
    <border>
      <left style="thin">
        <color indexed="64"/>
      </left>
      <right style="medium">
        <color theme="1"/>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right style="thin">
        <color indexed="64"/>
      </right>
      <top style="medium">
        <color indexed="64"/>
      </top>
      <bottom style="thin">
        <color indexed="64"/>
      </bottom>
      <diagonal/>
    </border>
    <border>
      <left style="medium">
        <color theme="1"/>
      </left>
      <right style="thin">
        <color theme="1"/>
      </right>
      <top style="thin">
        <color theme="1"/>
      </top>
      <bottom style="medium">
        <color theme="1"/>
      </bottom>
      <diagonal/>
    </border>
    <border>
      <left style="thin">
        <color theme="1"/>
      </left>
      <right style="thin">
        <color theme="1"/>
      </right>
      <top style="thin">
        <color theme="1"/>
      </top>
      <bottom style="medium">
        <color theme="1"/>
      </bottom>
      <diagonal/>
    </border>
    <border>
      <left style="thin">
        <color theme="1"/>
      </left>
      <right style="medium">
        <color theme="1"/>
      </right>
      <top style="thin">
        <color theme="1"/>
      </top>
      <bottom style="medium">
        <color theme="1"/>
      </bottom>
      <diagonal/>
    </border>
    <border>
      <left style="medium">
        <color indexed="64"/>
      </left>
      <right style="thin">
        <color indexed="64"/>
      </right>
      <top style="thin">
        <color indexed="64"/>
      </top>
      <bottom/>
      <diagonal/>
    </border>
    <border>
      <left style="medium">
        <color theme="1"/>
      </left>
      <right style="thin">
        <color theme="1"/>
      </right>
      <top style="medium">
        <color theme="1"/>
      </top>
      <bottom style="thin">
        <color theme="1"/>
      </bottom>
      <diagonal/>
    </border>
    <border>
      <left style="thin">
        <color theme="1"/>
      </left>
      <right style="thin">
        <color theme="1"/>
      </right>
      <top style="medium">
        <color theme="1"/>
      </top>
      <bottom style="thin">
        <color theme="1"/>
      </bottom>
      <diagonal/>
    </border>
    <border>
      <left style="medium">
        <color theme="1"/>
      </left>
      <right style="medium">
        <color indexed="64"/>
      </right>
      <top style="medium">
        <color theme="1"/>
      </top>
      <bottom/>
      <diagonal/>
    </border>
    <border>
      <left style="medium">
        <color theme="1"/>
      </left>
      <right style="medium">
        <color indexed="64"/>
      </right>
      <top/>
      <bottom/>
      <diagonal/>
    </border>
    <border>
      <left style="thin">
        <color indexed="64"/>
      </left>
      <right style="medium">
        <color indexed="64"/>
      </right>
      <top/>
      <bottom style="medium">
        <color indexed="64"/>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medium">
        <color theme="1"/>
      </left>
      <right/>
      <top/>
      <bottom style="medium">
        <color theme="1"/>
      </bottom>
      <diagonal/>
    </border>
    <border>
      <left style="medium">
        <color theme="1"/>
      </left>
      <right style="medium">
        <color indexed="64"/>
      </right>
      <top/>
      <bottom style="medium">
        <color theme="1"/>
      </bottom>
      <diagonal/>
    </border>
    <border>
      <left style="medium">
        <color indexed="64"/>
      </left>
      <right style="medium">
        <color theme="1"/>
      </right>
      <top style="medium">
        <color indexed="64"/>
      </top>
      <bottom/>
      <diagonal/>
    </border>
    <border>
      <left style="medium">
        <color indexed="64"/>
      </left>
      <right style="medium">
        <color theme="1"/>
      </right>
      <top/>
      <bottom style="medium">
        <color indexed="64"/>
      </bottom>
      <diagonal/>
    </border>
    <border>
      <left style="medium">
        <color indexed="64"/>
      </left>
      <right style="medium">
        <color indexed="64"/>
      </right>
      <top style="thin">
        <color theme="1"/>
      </top>
      <bottom style="thin">
        <color indexed="64"/>
      </bottom>
      <diagonal/>
    </border>
    <border>
      <left style="medium">
        <color indexed="64"/>
      </left>
      <right style="hair">
        <color indexed="64"/>
      </right>
      <top style="medium">
        <color indexed="64"/>
      </top>
      <bottom style="hair">
        <color indexed="64"/>
      </bottom>
      <diagonal/>
    </border>
    <border>
      <left style="hair">
        <color indexed="64"/>
      </left>
      <right style="hair">
        <color indexed="64"/>
      </right>
      <top style="medium">
        <color indexed="64"/>
      </top>
      <bottom style="hair">
        <color indexed="64"/>
      </bottom>
      <diagonal/>
    </border>
    <border>
      <left style="hair">
        <color indexed="64"/>
      </left>
      <right style="medium">
        <color indexed="64"/>
      </right>
      <top style="medium">
        <color indexed="64"/>
      </top>
      <bottom style="hair">
        <color indexed="64"/>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medium">
        <color indexed="64"/>
      </left>
      <right style="hair">
        <color indexed="64"/>
      </right>
      <top style="hair">
        <color indexed="64"/>
      </top>
      <bottom style="medium">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style="thin">
        <color indexed="64"/>
      </left>
      <right style="medium">
        <color indexed="64"/>
      </right>
      <top/>
      <bottom/>
      <diagonal/>
    </border>
    <border>
      <left style="thin">
        <color indexed="64"/>
      </left>
      <right style="thin">
        <color indexed="64"/>
      </right>
      <top style="medium">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style="medium">
        <color indexed="64"/>
      </bottom>
      <diagonal/>
    </border>
    <border>
      <left style="thin">
        <color indexed="64"/>
      </left>
      <right/>
      <top style="hair">
        <color indexed="64"/>
      </top>
      <bottom style="medium">
        <color indexed="64"/>
      </bottom>
      <diagonal/>
    </border>
    <border>
      <left/>
      <right/>
      <top style="hair">
        <color indexed="64"/>
      </top>
      <bottom style="medium">
        <color indexed="64"/>
      </bottom>
      <diagonal/>
    </border>
    <border>
      <left/>
      <right style="thin">
        <color indexed="64"/>
      </right>
      <top style="hair">
        <color indexed="64"/>
      </top>
      <bottom style="medium">
        <color indexed="64"/>
      </bottom>
      <diagonal/>
    </border>
    <border>
      <left style="medium">
        <color indexed="64"/>
      </left>
      <right style="medium">
        <color indexed="64"/>
      </right>
      <top style="hair">
        <color indexed="64"/>
      </top>
      <bottom/>
      <diagonal/>
    </border>
    <border>
      <left style="medium">
        <color indexed="64"/>
      </left>
      <right style="medium">
        <color indexed="64"/>
      </right>
      <top/>
      <bottom style="hair">
        <color indexed="64"/>
      </bottom>
      <diagonal/>
    </border>
    <border>
      <left style="medium">
        <color indexed="64"/>
      </left>
      <right style="hair">
        <color indexed="64"/>
      </right>
      <top style="hair">
        <color indexed="64"/>
      </top>
      <bottom/>
      <diagonal/>
    </border>
    <border>
      <left style="hair">
        <color indexed="64"/>
      </left>
      <right style="hair">
        <color indexed="64"/>
      </right>
      <top style="hair">
        <color indexed="64"/>
      </top>
      <bottom/>
      <diagonal/>
    </border>
    <border>
      <left style="hair">
        <color indexed="64"/>
      </left>
      <right style="medium">
        <color indexed="64"/>
      </right>
      <top style="hair">
        <color indexed="64"/>
      </top>
      <bottom/>
      <diagonal/>
    </border>
    <border>
      <left style="medium">
        <color indexed="64"/>
      </left>
      <right style="hair">
        <color indexed="64"/>
      </right>
      <top style="medium">
        <color indexed="64"/>
      </top>
      <bottom style="dashed">
        <color indexed="64"/>
      </bottom>
      <diagonal/>
    </border>
    <border>
      <left style="hair">
        <color indexed="64"/>
      </left>
      <right style="hair">
        <color indexed="64"/>
      </right>
      <top style="medium">
        <color indexed="64"/>
      </top>
      <bottom style="dashed">
        <color indexed="64"/>
      </bottom>
      <diagonal/>
    </border>
    <border>
      <left style="hair">
        <color indexed="64"/>
      </left>
      <right style="medium">
        <color indexed="64"/>
      </right>
      <top style="medium">
        <color indexed="64"/>
      </top>
      <bottom style="dashed">
        <color indexed="64"/>
      </bottom>
      <diagonal/>
    </border>
    <border>
      <left style="medium">
        <color indexed="64"/>
      </left>
      <right style="hair">
        <color indexed="64"/>
      </right>
      <top style="dashed">
        <color indexed="64"/>
      </top>
      <bottom style="dashed">
        <color indexed="64"/>
      </bottom>
      <diagonal/>
    </border>
    <border>
      <left style="hair">
        <color indexed="64"/>
      </left>
      <right style="hair">
        <color indexed="64"/>
      </right>
      <top style="dashed">
        <color indexed="64"/>
      </top>
      <bottom style="dashed">
        <color indexed="64"/>
      </bottom>
      <diagonal/>
    </border>
    <border>
      <left style="hair">
        <color indexed="64"/>
      </left>
      <right style="medium">
        <color indexed="64"/>
      </right>
      <top style="dashed">
        <color indexed="64"/>
      </top>
      <bottom style="dashed">
        <color indexed="64"/>
      </bottom>
      <diagonal/>
    </border>
    <border>
      <left/>
      <right/>
      <top style="thick">
        <color indexed="64"/>
      </top>
      <bottom/>
      <diagonal/>
    </border>
    <border>
      <left style="medium">
        <color indexed="64"/>
      </left>
      <right style="hair">
        <color indexed="64"/>
      </right>
      <top style="dashed">
        <color indexed="64"/>
      </top>
      <bottom/>
      <diagonal/>
    </border>
    <border>
      <left style="hair">
        <color indexed="64"/>
      </left>
      <right style="hair">
        <color indexed="64"/>
      </right>
      <top style="dashed">
        <color indexed="64"/>
      </top>
      <bottom/>
      <diagonal/>
    </border>
    <border>
      <left style="hair">
        <color indexed="64"/>
      </left>
      <right style="medium">
        <color indexed="64"/>
      </right>
      <top style="dashed">
        <color indexed="64"/>
      </top>
      <bottom/>
      <diagonal/>
    </border>
    <border>
      <left style="thick">
        <color auto="1"/>
      </left>
      <right/>
      <top/>
      <bottom/>
      <diagonal/>
    </border>
    <border>
      <left style="hair">
        <color auto="1"/>
      </left>
      <right/>
      <top style="hair">
        <color auto="1"/>
      </top>
      <bottom/>
      <diagonal/>
    </border>
    <border>
      <left/>
      <right/>
      <top style="hair">
        <color auto="1"/>
      </top>
      <bottom/>
      <diagonal/>
    </border>
    <border>
      <left/>
      <right style="hair">
        <color auto="1"/>
      </right>
      <top style="hair">
        <color auto="1"/>
      </top>
      <bottom/>
      <diagonal/>
    </border>
    <border>
      <left style="hair">
        <color auto="1"/>
      </left>
      <right/>
      <top/>
      <bottom/>
      <diagonal/>
    </border>
    <border>
      <left/>
      <right style="hair">
        <color auto="1"/>
      </right>
      <top/>
      <bottom/>
      <diagonal/>
    </border>
    <border>
      <left style="hair">
        <color auto="1"/>
      </left>
      <right/>
      <top/>
      <bottom style="hair">
        <color auto="1"/>
      </bottom>
      <diagonal/>
    </border>
    <border>
      <left/>
      <right/>
      <top/>
      <bottom style="hair">
        <color auto="1"/>
      </bottom>
      <diagonal/>
    </border>
    <border>
      <left/>
      <right style="hair">
        <color auto="1"/>
      </right>
      <top/>
      <bottom style="hair">
        <color auto="1"/>
      </bottom>
      <diagonal/>
    </border>
    <border>
      <left/>
      <right/>
      <top style="medium">
        <color indexed="64"/>
      </top>
      <bottom style="medium">
        <color indexed="64"/>
      </bottom>
      <diagonal/>
    </border>
    <border>
      <left/>
      <right style="thick">
        <color auto="1"/>
      </right>
      <top style="medium">
        <color indexed="64"/>
      </top>
      <bottom/>
      <diagonal/>
    </border>
    <border>
      <left/>
      <right style="thick">
        <color auto="1"/>
      </right>
      <top/>
      <bottom style="medium">
        <color indexed="64"/>
      </bottom>
      <diagonal/>
    </border>
    <border>
      <left style="medium">
        <color theme="1"/>
      </left>
      <right/>
      <top style="medium">
        <color indexed="64"/>
      </top>
      <bottom/>
      <diagonal/>
    </border>
  </borders>
  <cellStyleXfs count="8">
    <xf numFmtId="0" fontId="0" fillId="0" borderId="0"/>
    <xf numFmtId="0" fontId="119" fillId="0" borderId="0" applyNumberFormat="0" applyFill="0" applyBorder="0" applyAlignment="0" applyProtection="0"/>
    <xf numFmtId="0" fontId="1" fillId="3" borderId="12">
      <alignment horizontal="center" vertical="top" wrapText="1"/>
    </xf>
    <xf numFmtId="0" fontId="17" fillId="5" borderId="0" applyNumberFormat="0" applyBorder="0" applyAlignment="0" applyProtection="0"/>
    <xf numFmtId="0" fontId="1" fillId="6" borderId="23" applyNumberFormat="0" applyFont="0" applyAlignment="0" applyProtection="0"/>
    <xf numFmtId="0" fontId="18" fillId="0" borderId="0" applyNumberFormat="0" applyFill="0" applyBorder="0" applyAlignment="0" applyProtection="0"/>
    <xf numFmtId="0" fontId="119" fillId="0" borderId="0" applyNumberFormat="0" applyFill="0" applyBorder="0" applyAlignment="0" applyProtection="0"/>
    <xf numFmtId="9" fontId="1" fillId="0" borderId="0" applyFont="0" applyFill="0" applyBorder="0" applyAlignment="0" applyProtection="0"/>
  </cellStyleXfs>
  <cellXfs count="861">
    <xf numFmtId="0" fontId="0" fillId="0" borderId="0" xfId="0"/>
    <xf numFmtId="0" fontId="6" fillId="2" borderId="0" xfId="0" applyFont="1" applyFill="1"/>
    <xf numFmtId="0" fontId="6" fillId="2" borderId="0" xfId="0" applyFont="1" applyFill="1" applyAlignment="1">
      <alignment horizontal="center" vertical="center"/>
    </xf>
    <xf numFmtId="0" fontId="14" fillId="2" borderId="0" xfId="0" applyFont="1" applyFill="1" applyAlignment="1">
      <alignment vertical="center"/>
    </xf>
    <xf numFmtId="0" fontId="5" fillId="2" borderId="0" xfId="0" applyFont="1" applyFill="1"/>
    <xf numFmtId="0" fontId="4" fillId="0" borderId="0" xfId="0" applyFont="1"/>
    <xf numFmtId="0" fontId="16" fillId="2" borderId="0" xfId="0" applyFont="1" applyFill="1"/>
    <xf numFmtId="0" fontId="7" fillId="0" borderId="45" xfId="0" applyFont="1" applyBorder="1" applyAlignment="1">
      <alignment vertical="top" wrapText="1"/>
    </xf>
    <xf numFmtId="0" fontId="8" fillId="0" borderId="46" xfId="0" applyFont="1" applyBorder="1" applyAlignment="1">
      <alignment horizontal="left" vertical="top" wrapText="1"/>
    </xf>
    <xf numFmtId="164" fontId="8" fillId="0" borderId="46" xfId="0" applyNumberFormat="1" applyFont="1" applyBorder="1" applyAlignment="1">
      <alignment horizontal="left" vertical="top" wrapText="1"/>
    </xf>
    <xf numFmtId="0" fontId="7" fillId="0" borderId="49" xfId="0" applyFont="1" applyBorder="1" applyAlignment="1">
      <alignment vertical="top" wrapText="1"/>
    </xf>
    <xf numFmtId="164" fontId="8" fillId="0" borderId="14" xfId="0" applyNumberFormat="1" applyFont="1" applyBorder="1" applyAlignment="1">
      <alignment horizontal="left" vertical="top" wrapText="1"/>
    </xf>
    <xf numFmtId="164" fontId="8" fillId="0" borderId="14" xfId="0" applyNumberFormat="1" applyFont="1" applyBorder="1" applyAlignment="1">
      <alignment vertical="top" wrapText="1"/>
    </xf>
    <xf numFmtId="0" fontId="15" fillId="2" borderId="50" xfId="0" applyFont="1" applyFill="1" applyBorder="1" applyAlignment="1">
      <alignment horizontal="center" vertical="center"/>
    </xf>
    <xf numFmtId="0" fontId="13" fillId="2" borderId="51" xfId="0" applyFont="1" applyFill="1" applyBorder="1" applyAlignment="1">
      <alignment horizontal="center" vertical="center" wrapText="1"/>
    </xf>
    <xf numFmtId="0" fontId="8" fillId="0" borderId="14" xfId="0" applyFont="1" applyBorder="1" applyAlignment="1">
      <alignment horizontal="left" vertical="top" wrapText="1"/>
    </xf>
    <xf numFmtId="0" fontId="7" fillId="0" borderId="52" xfId="0" applyFont="1" applyBorder="1" applyAlignment="1">
      <alignment vertical="top" wrapText="1"/>
    </xf>
    <xf numFmtId="0" fontId="8" fillId="0" borderId="53" xfId="0" applyFont="1" applyBorder="1" applyAlignment="1">
      <alignment horizontal="left" vertical="top" wrapText="1"/>
    </xf>
    <xf numFmtId="164" fontId="8" fillId="0" borderId="53" xfId="0" applyNumberFormat="1" applyFont="1" applyBorder="1" applyAlignment="1">
      <alignment horizontal="left" vertical="top" wrapText="1"/>
    </xf>
    <xf numFmtId="164" fontId="8" fillId="0" borderId="53" xfId="0" applyNumberFormat="1" applyFont="1" applyBorder="1" applyAlignment="1">
      <alignment vertical="top" wrapText="1"/>
    </xf>
    <xf numFmtId="0" fontId="7" fillId="0" borderId="54" xfId="0" applyFont="1" applyBorder="1" applyAlignment="1">
      <alignment vertical="top" wrapText="1"/>
    </xf>
    <xf numFmtId="0" fontId="15" fillId="2" borderId="47" xfId="0" applyFont="1" applyFill="1" applyBorder="1" applyAlignment="1">
      <alignment horizontal="center" vertical="center"/>
    </xf>
    <xf numFmtId="0" fontId="13" fillId="2" borderId="48" xfId="0" applyFont="1" applyFill="1" applyBorder="1" applyAlignment="1">
      <alignment horizontal="center" vertical="center" wrapText="1"/>
    </xf>
    <xf numFmtId="0" fontId="7" fillId="0" borderId="38" xfId="0" applyFont="1" applyBorder="1" applyAlignment="1">
      <alignment vertical="top" wrapText="1"/>
    </xf>
    <xf numFmtId="0" fontId="15" fillId="2" borderId="55" xfId="0" applyFont="1" applyFill="1" applyBorder="1" applyAlignment="1">
      <alignment horizontal="center" vertical="center"/>
    </xf>
    <xf numFmtId="0" fontId="13" fillId="2" borderId="57" xfId="0" applyFont="1" applyFill="1" applyBorder="1" applyAlignment="1">
      <alignment horizontal="center" vertical="center" wrapText="1"/>
    </xf>
    <xf numFmtId="49" fontId="31" fillId="2" borderId="0" xfId="0" applyNumberFormat="1" applyFont="1" applyFill="1"/>
    <xf numFmtId="0" fontId="31" fillId="2" borderId="0" xfId="0" applyFont="1" applyFill="1"/>
    <xf numFmtId="0" fontId="2" fillId="2" borderId="0" xfId="0" applyFont="1" applyFill="1" applyAlignment="1">
      <alignment horizontal="left" vertical="center"/>
    </xf>
    <xf numFmtId="0" fontId="2" fillId="2" borderId="0" xfId="0" applyFont="1" applyFill="1" applyAlignment="1">
      <alignment horizontal="center" vertical="center"/>
    </xf>
    <xf numFmtId="0" fontId="7" fillId="0" borderId="38" xfId="0" applyFont="1" applyBorder="1" applyAlignment="1">
      <alignment horizontal="left" vertical="top" wrapText="1"/>
    </xf>
    <xf numFmtId="0" fontId="7" fillId="0" borderId="24" xfId="0" applyFont="1" applyBorder="1" applyAlignment="1">
      <alignment vertical="top" wrapText="1"/>
    </xf>
    <xf numFmtId="0" fontId="2" fillId="0" borderId="36" xfId="0" applyFont="1" applyBorder="1" applyAlignment="1">
      <alignment horizontal="left" vertical="top" wrapText="1"/>
    </xf>
    <xf numFmtId="164" fontId="2" fillId="0" borderId="37" xfId="0" applyNumberFormat="1" applyFont="1" applyBorder="1" applyAlignment="1">
      <alignment vertical="top" wrapText="1"/>
    </xf>
    <xf numFmtId="164" fontId="2" fillId="0" borderId="36" xfId="0" applyNumberFormat="1" applyFont="1" applyBorder="1" applyAlignment="1">
      <alignment horizontal="left" vertical="top" wrapText="1"/>
    </xf>
    <xf numFmtId="164" fontId="2" fillId="0" borderId="14" xfId="0" applyNumberFormat="1" applyFont="1" applyBorder="1" applyAlignment="1">
      <alignment horizontal="left" vertical="top" wrapText="1"/>
    </xf>
    <xf numFmtId="0" fontId="2" fillId="0" borderId="14" xfId="0" applyFont="1" applyBorder="1" applyAlignment="1">
      <alignment horizontal="left" vertical="top" wrapText="1"/>
    </xf>
    <xf numFmtId="0" fontId="7" fillId="0" borderId="58" xfId="0" applyFont="1" applyBorder="1" applyAlignment="1">
      <alignment vertical="top" wrapText="1"/>
    </xf>
    <xf numFmtId="0" fontId="8" fillId="0" borderId="36" xfId="0" applyFont="1" applyBorder="1" applyAlignment="1">
      <alignment horizontal="left" vertical="top" wrapText="1"/>
    </xf>
    <xf numFmtId="164" fontId="8" fillId="0" borderId="36" xfId="0" applyNumberFormat="1" applyFont="1" applyBorder="1" applyAlignment="1">
      <alignment vertical="top" wrapText="1"/>
    </xf>
    <xf numFmtId="164" fontId="8" fillId="0" borderId="36" xfId="0" applyNumberFormat="1" applyFont="1" applyBorder="1" applyAlignment="1">
      <alignment horizontal="left" vertical="top" wrapText="1"/>
    </xf>
    <xf numFmtId="0" fontId="7" fillId="0" borderId="59" xfId="0" applyFont="1" applyBorder="1" applyAlignment="1">
      <alignment vertical="top" wrapText="1"/>
    </xf>
    <xf numFmtId="0" fontId="8" fillId="0" borderId="60" xfId="0" applyFont="1" applyBorder="1" applyAlignment="1">
      <alignment horizontal="left" vertical="top" wrapText="1"/>
    </xf>
    <xf numFmtId="164" fontId="8" fillId="0" borderId="60" xfId="0" applyNumberFormat="1" applyFont="1" applyBorder="1" applyAlignment="1">
      <alignment horizontal="left" vertical="top" wrapText="1"/>
    </xf>
    <xf numFmtId="164" fontId="8" fillId="0" borderId="60" xfId="0" applyNumberFormat="1" applyFont="1" applyBorder="1" applyAlignment="1">
      <alignment vertical="top" wrapText="1"/>
    </xf>
    <xf numFmtId="0" fontId="7" fillId="0" borderId="55" xfId="0" applyFont="1" applyBorder="1" applyAlignment="1">
      <alignment vertical="top" wrapText="1"/>
    </xf>
    <xf numFmtId="0" fontId="8" fillId="0" borderId="56" xfId="0" applyFont="1" applyBorder="1" applyAlignment="1">
      <alignment horizontal="left" vertical="top" wrapText="1"/>
    </xf>
    <xf numFmtId="164" fontId="8" fillId="0" borderId="56" xfId="0" applyNumberFormat="1" applyFont="1" applyBorder="1" applyAlignment="1">
      <alignment horizontal="left" vertical="top" wrapText="1"/>
    </xf>
    <xf numFmtId="164" fontId="8" fillId="0" borderId="56" xfId="0" applyNumberFormat="1" applyFont="1" applyBorder="1" applyAlignment="1">
      <alignment vertical="top" wrapText="1"/>
    </xf>
    <xf numFmtId="0" fontId="35" fillId="2" borderId="0" xfId="0" applyFont="1" applyFill="1"/>
    <xf numFmtId="164" fontId="2" fillId="0" borderId="36" xfId="0" applyNumberFormat="1" applyFont="1" applyBorder="1" applyAlignment="1">
      <alignment vertical="top" wrapText="1"/>
    </xf>
    <xf numFmtId="0" fontId="38" fillId="2" borderId="0" xfId="0" applyFont="1" applyFill="1" applyAlignment="1">
      <alignment horizontal="center" vertical="center"/>
    </xf>
    <xf numFmtId="0" fontId="6" fillId="2" borderId="0" xfId="0" applyFont="1" applyFill="1" applyAlignment="1">
      <alignment horizontal="left" vertical="top"/>
    </xf>
    <xf numFmtId="0" fontId="15" fillId="2" borderId="0" xfId="0" applyFont="1" applyFill="1" applyAlignment="1">
      <alignment horizontal="center" vertical="center"/>
    </xf>
    <xf numFmtId="0" fontId="6" fillId="2" borderId="0" xfId="0" applyFont="1" applyFill="1" applyAlignment="1">
      <alignment vertical="top"/>
    </xf>
    <xf numFmtId="0" fontId="2" fillId="2" borderId="0" xfId="0" applyFont="1" applyFill="1"/>
    <xf numFmtId="0" fontId="39" fillId="2" borderId="0" xfId="0" applyFont="1" applyFill="1"/>
    <xf numFmtId="0" fontId="8" fillId="2" borderId="0" xfId="1" applyFont="1" applyFill="1" applyAlignment="1" applyProtection="1"/>
    <xf numFmtId="0" fontId="43" fillId="2" borderId="0" xfId="0" applyFont="1" applyFill="1" applyAlignment="1">
      <alignment vertical="center"/>
    </xf>
    <xf numFmtId="0" fontId="6" fillId="2" borderId="18" xfId="0" applyFont="1" applyFill="1" applyBorder="1"/>
    <xf numFmtId="0" fontId="8" fillId="2" borderId="21" xfId="0" applyFont="1" applyFill="1" applyBorder="1" applyAlignment="1">
      <alignment vertical="top" wrapText="1"/>
    </xf>
    <xf numFmtId="0" fontId="6" fillId="2" borderId="21" xfId="0" applyFont="1" applyFill="1" applyBorder="1"/>
    <xf numFmtId="0" fontId="5" fillId="3" borderId="12" xfId="2" applyFont="1">
      <alignment horizontal="center" vertical="top" wrapText="1"/>
    </xf>
    <xf numFmtId="0" fontId="8" fillId="2" borderId="22" xfId="0" applyFont="1" applyFill="1" applyBorder="1" applyAlignment="1">
      <alignment vertical="top" wrapText="1"/>
    </xf>
    <xf numFmtId="0" fontId="6" fillId="2" borderId="22" xfId="0" applyFont="1" applyFill="1" applyBorder="1"/>
    <xf numFmtId="0" fontId="8" fillId="2" borderId="0" xfId="0" applyFont="1" applyFill="1" applyAlignment="1">
      <alignment vertical="top" wrapText="1"/>
    </xf>
    <xf numFmtId="0" fontId="7" fillId="2" borderId="0" xfId="0" applyFont="1" applyFill="1" applyAlignment="1">
      <alignment vertical="top" wrapText="1"/>
    </xf>
    <xf numFmtId="0" fontId="7" fillId="2" borderId="21" xfId="0" applyFont="1" applyFill="1" applyBorder="1" applyAlignment="1">
      <alignment vertical="top" wrapText="1"/>
    </xf>
    <xf numFmtId="0" fontId="5" fillId="0" borderId="0" xfId="2" applyFont="1" applyFill="1" applyBorder="1">
      <alignment horizontal="center" vertical="top" wrapText="1"/>
    </xf>
    <xf numFmtId="0" fontId="6" fillId="2" borderId="0" xfId="0" applyFont="1" applyFill="1" applyAlignment="1">
      <alignment horizontal="center"/>
    </xf>
    <xf numFmtId="0" fontId="6" fillId="2" borderId="0" xfId="0" applyFont="1" applyFill="1" applyAlignment="1">
      <alignment vertical="top" wrapText="1"/>
    </xf>
    <xf numFmtId="0" fontId="14" fillId="2" borderId="22" xfId="0" applyFont="1" applyFill="1" applyBorder="1" applyAlignment="1">
      <alignment vertical="center"/>
    </xf>
    <xf numFmtId="0" fontId="44" fillId="2" borderId="0" xfId="0" applyFont="1" applyFill="1"/>
    <xf numFmtId="0" fontId="45" fillId="0" borderId="0" xfId="0" applyFont="1"/>
    <xf numFmtId="0" fontId="47" fillId="2" borderId="4" xfId="0" applyFont="1" applyFill="1" applyBorder="1" applyAlignment="1" applyProtection="1">
      <alignment horizontal="center" vertical="center"/>
      <protection locked="0"/>
    </xf>
    <xf numFmtId="0" fontId="47" fillId="2" borderId="4" xfId="0" applyFont="1" applyFill="1" applyBorder="1" applyAlignment="1" applyProtection="1">
      <alignment horizontal="center" vertical="center" wrapText="1"/>
      <protection locked="0"/>
    </xf>
    <xf numFmtId="0" fontId="47" fillId="4" borderId="0" xfId="0" applyFont="1" applyFill="1" applyAlignment="1" applyProtection="1">
      <alignment horizontal="center" vertical="center"/>
      <protection locked="0"/>
    </xf>
    <xf numFmtId="0" fontId="45" fillId="0" borderId="0" xfId="0" applyFont="1" applyAlignment="1">
      <alignment horizontal="left"/>
    </xf>
    <xf numFmtId="0" fontId="45" fillId="0" borderId="0" xfId="0" applyFont="1" applyAlignment="1">
      <alignment horizontal="left" vertical="center"/>
    </xf>
    <xf numFmtId="0" fontId="62" fillId="0" borderId="0" xfId="0" applyFont="1"/>
    <xf numFmtId="0" fontId="0" fillId="0" borderId="0" xfId="0" applyAlignment="1">
      <alignment vertical="top" wrapText="1"/>
    </xf>
    <xf numFmtId="0" fontId="61" fillId="0" borderId="0" xfId="0" applyFont="1"/>
    <xf numFmtId="0" fontId="62" fillId="0" borderId="0" xfId="0" applyFont="1" applyAlignment="1">
      <alignment horizontal="left"/>
    </xf>
    <xf numFmtId="0" fontId="0" fillId="0" borderId="0" xfId="0" applyAlignment="1">
      <alignment horizontal="left"/>
    </xf>
    <xf numFmtId="164" fontId="62" fillId="0" borderId="0" xfId="0" applyNumberFormat="1" applyFont="1" applyAlignment="1">
      <alignment horizontal="left"/>
    </xf>
    <xf numFmtId="164" fontId="0" fillId="0" borderId="0" xfId="0" applyNumberFormat="1" applyAlignment="1">
      <alignment horizontal="left"/>
    </xf>
    <xf numFmtId="164" fontId="61" fillId="3" borderId="0" xfId="0" applyNumberFormat="1" applyFont="1" applyFill="1" applyAlignment="1">
      <alignment horizontal="left" wrapText="1"/>
    </xf>
    <xf numFmtId="0" fontId="61" fillId="3" borderId="0" xfId="0" applyFont="1" applyFill="1"/>
    <xf numFmtId="0" fontId="63" fillId="0" borderId="0" xfId="0" applyFont="1"/>
    <xf numFmtId="0" fontId="61" fillId="3" borderId="0" xfId="0" applyFont="1" applyFill="1" applyAlignment="1">
      <alignment horizontal="left"/>
    </xf>
    <xf numFmtId="0" fontId="65" fillId="0" borderId="0" xfId="0" applyFont="1" applyAlignment="1">
      <alignment vertical="center" wrapText="1"/>
    </xf>
    <xf numFmtId="0" fontId="26" fillId="2" borderId="0" xfId="0" applyFont="1" applyFill="1"/>
    <xf numFmtId="164" fontId="15" fillId="2" borderId="0" xfId="0" applyNumberFormat="1" applyFont="1" applyFill="1"/>
    <xf numFmtId="0" fontId="16" fillId="0" borderId="0" xfId="0" applyFont="1"/>
    <xf numFmtId="0" fontId="6" fillId="0" borderId="0" xfId="0" applyFont="1" applyAlignment="1">
      <alignment horizontal="left" vertical="top"/>
    </xf>
    <xf numFmtId="0" fontId="21" fillId="0" borderId="0" xfId="0" applyFont="1" applyAlignment="1">
      <alignment horizontal="center" vertical="center" wrapText="1"/>
    </xf>
    <xf numFmtId="0" fontId="5" fillId="0" borderId="0" xfId="0" applyFont="1" applyAlignment="1">
      <alignment horizontal="center" vertical="center"/>
    </xf>
    <xf numFmtId="0" fontId="15" fillId="0" borderId="0" xfId="0" applyFont="1" applyAlignment="1">
      <alignment horizontal="center" vertical="center" wrapText="1"/>
    </xf>
    <xf numFmtId="0" fontId="30" fillId="0" borderId="0" xfId="0" applyFont="1" applyAlignment="1">
      <alignment horizontal="center" vertical="center" wrapText="1"/>
    </xf>
    <xf numFmtId="0" fontId="15" fillId="0" borderId="0" xfId="0" applyFont="1" applyAlignment="1">
      <alignment horizontal="center" vertical="center"/>
    </xf>
    <xf numFmtId="2" fontId="15" fillId="0" borderId="0" xfId="0" applyNumberFormat="1" applyFont="1" applyAlignment="1">
      <alignment horizontal="center" vertical="center"/>
    </xf>
    <xf numFmtId="0" fontId="13" fillId="0" borderId="0" xfId="0" applyFont="1" applyAlignment="1">
      <alignment horizontal="center" vertical="center" wrapText="1"/>
    </xf>
    <xf numFmtId="0" fontId="74" fillId="0" borderId="0" xfId="0" applyFont="1"/>
    <xf numFmtId="0" fontId="8" fillId="0" borderId="75" xfId="0" applyFont="1" applyBorder="1" applyAlignment="1">
      <alignment vertical="top" wrapText="1"/>
    </xf>
    <xf numFmtId="164" fontId="8" fillId="0" borderId="75" xfId="0" applyNumberFormat="1" applyFont="1" applyBorder="1" applyAlignment="1">
      <alignment vertical="top" wrapText="1"/>
    </xf>
    <xf numFmtId="164" fontId="8" fillId="0" borderId="75" xfId="0" applyNumberFormat="1" applyFont="1" applyBorder="1" applyAlignment="1">
      <alignment horizontal="left" vertical="top" wrapText="1"/>
    </xf>
    <xf numFmtId="164" fontId="8" fillId="0" borderId="76" xfId="0" applyNumberFormat="1" applyFont="1" applyBorder="1" applyAlignment="1">
      <alignment horizontal="left" vertical="top" wrapText="1"/>
    </xf>
    <xf numFmtId="0" fontId="47" fillId="0" borderId="77" xfId="0" applyFont="1" applyBorder="1" applyAlignment="1">
      <alignment horizontal="left" vertical="center" wrapText="1" readingOrder="1"/>
    </xf>
    <xf numFmtId="164" fontId="8" fillId="0" borderId="79" xfId="0" applyNumberFormat="1" applyFont="1" applyBorder="1" applyAlignment="1">
      <alignment horizontal="left" vertical="top" wrapText="1"/>
    </xf>
    <xf numFmtId="0" fontId="8" fillId="0" borderId="78" xfId="0" applyFont="1" applyBorder="1" applyAlignment="1">
      <alignment horizontal="left" vertical="top" wrapText="1"/>
    </xf>
    <xf numFmtId="164" fontId="8" fillId="0" borderId="78" xfId="0" applyNumberFormat="1" applyFont="1" applyBorder="1" applyAlignment="1">
      <alignment horizontal="left" vertical="top" wrapText="1"/>
    </xf>
    <xf numFmtId="164" fontId="8" fillId="0" borderId="78" xfId="0" applyNumberFormat="1" applyFont="1" applyBorder="1" applyAlignment="1">
      <alignment vertical="top" wrapText="1"/>
    </xf>
    <xf numFmtId="0" fontId="8" fillId="0" borderId="80" xfId="0" applyFont="1" applyBorder="1" applyAlignment="1">
      <alignment horizontal="left" vertical="top" wrapText="1"/>
    </xf>
    <xf numFmtId="0" fontId="47" fillId="0" borderId="77" xfId="0" applyFont="1" applyBorder="1" applyAlignment="1">
      <alignment horizontal="left" vertical="top" wrapText="1"/>
    </xf>
    <xf numFmtId="0" fontId="75" fillId="0" borderId="0" xfId="0" applyFont="1"/>
    <xf numFmtId="0" fontId="76" fillId="0" borderId="0" xfId="0" applyFont="1"/>
    <xf numFmtId="0" fontId="45" fillId="2" borderId="0" xfId="0" applyFont="1" applyFill="1" applyAlignment="1">
      <alignment horizontal="left"/>
    </xf>
    <xf numFmtId="0" fontId="45" fillId="2" borderId="0" xfId="0" applyFont="1" applyFill="1"/>
    <xf numFmtId="0" fontId="81" fillId="2" borderId="6" xfId="0" applyFont="1" applyFill="1" applyBorder="1" applyAlignment="1" applyProtection="1">
      <alignment horizontal="center" vertical="center"/>
      <protection locked="0"/>
    </xf>
    <xf numFmtId="0" fontId="81" fillId="2" borderId="0" xfId="0" applyFont="1" applyFill="1" applyAlignment="1">
      <alignment horizontal="center" vertical="center" wrapText="1"/>
    </xf>
    <xf numFmtId="0" fontId="81" fillId="2" borderId="17" xfId="0" applyFont="1" applyFill="1" applyBorder="1" applyAlignment="1" applyProtection="1">
      <alignment horizontal="center" vertical="center"/>
      <protection locked="0"/>
    </xf>
    <xf numFmtId="0" fontId="45" fillId="2" borderId="5" xfId="0" applyFont="1" applyFill="1" applyBorder="1"/>
    <xf numFmtId="0" fontId="81" fillId="2" borderId="13" xfId="0" applyFont="1" applyFill="1" applyBorder="1" applyAlignment="1" applyProtection="1">
      <alignment horizontal="center" vertical="center"/>
      <protection locked="0"/>
    </xf>
    <xf numFmtId="0" fontId="81" fillId="2" borderId="25" xfId="0" applyFont="1" applyFill="1" applyBorder="1" applyAlignment="1" applyProtection="1">
      <alignment horizontal="center" vertical="center"/>
      <protection locked="0"/>
    </xf>
    <xf numFmtId="0" fontId="81" fillId="2" borderId="30" xfId="0" applyFont="1" applyFill="1" applyBorder="1" applyAlignment="1" applyProtection="1">
      <alignment horizontal="center" vertical="center"/>
      <protection locked="0"/>
    </xf>
    <xf numFmtId="0" fontId="45" fillId="2" borderId="0" xfId="0" applyFont="1" applyFill="1" applyAlignment="1">
      <alignment horizontal="left" vertical="center"/>
    </xf>
    <xf numFmtId="0" fontId="48" fillId="2" borderId="0" xfId="0" applyFont="1" applyFill="1"/>
    <xf numFmtId="0" fontId="83" fillId="2" borderId="0" xfId="0" applyFont="1" applyFill="1" applyAlignment="1">
      <alignment horizontal="left" vertical="center"/>
    </xf>
    <xf numFmtId="0" fontId="90" fillId="2" borderId="0" xfId="1" applyFont="1" applyFill="1" applyBorder="1" applyAlignment="1" applyProtection="1">
      <alignment vertical="top" wrapText="1"/>
    </xf>
    <xf numFmtId="49" fontId="49" fillId="2" borderId="0" xfId="0" applyNumberFormat="1" applyFont="1" applyFill="1" applyAlignment="1" applyProtection="1">
      <alignment horizontal="left" vertical="center" indent="1"/>
      <protection locked="0"/>
    </xf>
    <xf numFmtId="0" fontId="49" fillId="2" borderId="0" xfId="0" applyFont="1" applyFill="1" applyAlignment="1">
      <alignment vertical="top" wrapText="1"/>
    </xf>
    <xf numFmtId="0" fontId="45" fillId="2" borderId="0" xfId="0" applyFont="1" applyFill="1" applyAlignment="1">
      <alignment wrapText="1"/>
    </xf>
    <xf numFmtId="14" fontId="45" fillId="2" borderId="0" xfId="0" applyNumberFormat="1" applyFont="1" applyFill="1" applyAlignment="1">
      <alignment horizontal="left" vertical="center"/>
    </xf>
    <xf numFmtId="0" fontId="83" fillId="2" borderId="0" xfId="0" applyFont="1" applyFill="1" applyAlignment="1">
      <alignment vertical="center" wrapText="1"/>
    </xf>
    <xf numFmtId="0" fontId="45" fillId="2" borderId="0" xfId="0" applyFont="1" applyFill="1" applyAlignment="1">
      <alignment vertical="center" wrapText="1"/>
    </xf>
    <xf numFmtId="0" fontId="83" fillId="2" borderId="0" xfId="0" applyFont="1" applyFill="1" applyAlignment="1">
      <alignment horizontal="left" vertical="center" wrapText="1"/>
    </xf>
    <xf numFmtId="0" fontId="83" fillId="2" borderId="0" xfId="0" applyFont="1" applyFill="1" applyAlignment="1">
      <alignment vertical="center"/>
    </xf>
    <xf numFmtId="0" fontId="45" fillId="0" borderId="0" xfId="0" applyFont="1" applyAlignment="1">
      <alignment wrapText="1"/>
    </xf>
    <xf numFmtId="0" fontId="92" fillId="0" borderId="0" xfId="0" applyFont="1"/>
    <xf numFmtId="0" fontId="45" fillId="2" borderId="1" xfId="0" applyFont="1" applyFill="1" applyBorder="1"/>
    <xf numFmtId="0" fontId="97" fillId="2" borderId="2" xfId="0" applyFont="1" applyFill="1" applyBorder="1" applyAlignment="1">
      <alignment wrapText="1"/>
    </xf>
    <xf numFmtId="0" fontId="49" fillId="2" borderId="3" xfId="0" applyFont="1" applyFill="1" applyBorder="1" applyAlignment="1">
      <alignment horizontal="center" wrapText="1"/>
    </xf>
    <xf numFmtId="0" fontId="45" fillId="2" borderId="4" xfId="0" applyFont="1" applyFill="1" applyBorder="1"/>
    <xf numFmtId="0" fontId="83" fillId="0" borderId="0" xfId="0" applyFont="1" applyAlignment="1">
      <alignment vertical="center" wrapText="1"/>
    </xf>
    <xf numFmtId="0" fontId="98" fillId="2" borderId="0" xfId="0" applyFont="1" applyFill="1"/>
    <xf numFmtId="0" fontId="49" fillId="2" borderId="0" xfId="0" applyFont="1" applyFill="1" applyAlignment="1">
      <alignment horizontal="left" vertical="top" wrapText="1"/>
    </xf>
    <xf numFmtId="0" fontId="45" fillId="2" borderId="5" xfId="0" applyFont="1" applyFill="1" applyBorder="1" applyAlignment="1">
      <alignment vertical="top" wrapText="1"/>
    </xf>
    <xf numFmtId="0" fontId="99" fillId="2" borderId="0" xfId="0" applyFont="1" applyFill="1"/>
    <xf numFmtId="0" fontId="49" fillId="2" borderId="0" xfId="0" applyFont="1" applyFill="1"/>
    <xf numFmtId="0" fontId="49" fillId="2" borderId="4" xfId="0" applyFont="1" applyFill="1" applyBorder="1"/>
    <xf numFmtId="0" fontId="49" fillId="2" borderId="0" xfId="0" applyFont="1" applyFill="1" applyAlignment="1">
      <alignment wrapText="1"/>
    </xf>
    <xf numFmtId="0" fontId="100" fillId="2" borderId="6" xfId="0" applyFont="1" applyFill="1" applyBorder="1" applyAlignment="1">
      <alignment horizontal="center" vertical="center" wrapText="1"/>
    </xf>
    <xf numFmtId="0" fontId="49" fillId="2" borderId="4" xfId="0" applyFont="1" applyFill="1" applyBorder="1" applyAlignment="1">
      <alignment wrapText="1"/>
    </xf>
    <xf numFmtId="0" fontId="45" fillId="2" borderId="0" xfId="0" applyFont="1" applyFill="1" applyAlignment="1">
      <alignment horizontal="left" vertical="center" wrapText="1"/>
    </xf>
    <xf numFmtId="0" fontId="45" fillId="2" borderId="9" xfId="0" applyFont="1" applyFill="1" applyBorder="1"/>
    <xf numFmtId="0" fontId="45" fillId="2" borderId="11" xfId="0" applyFont="1" applyFill="1" applyBorder="1"/>
    <xf numFmtId="0" fontId="45" fillId="2" borderId="0" xfId="0" applyFont="1" applyFill="1" applyAlignment="1">
      <alignment vertical="top" wrapText="1"/>
    </xf>
    <xf numFmtId="0" fontId="81" fillId="2" borderId="0" xfId="0" applyFont="1" applyFill="1" applyAlignment="1">
      <alignment horizontal="center" vertical="center"/>
    </xf>
    <xf numFmtId="0" fontId="81" fillId="2" borderId="5" xfId="0" applyFont="1" applyFill="1" applyBorder="1" applyAlignment="1" applyProtection="1">
      <alignment horizontal="center" vertical="center"/>
      <protection locked="0"/>
    </xf>
    <xf numFmtId="0" fontId="0" fillId="2" borderId="0" xfId="0" applyFill="1"/>
    <xf numFmtId="0" fontId="0" fillId="2" borderId="0" xfId="0" applyFill="1" applyAlignment="1">
      <alignment horizontal="left" vertical="center"/>
    </xf>
    <xf numFmtId="0" fontId="5" fillId="2" borderId="0" xfId="0" applyFont="1" applyFill="1" applyAlignment="1">
      <alignment vertical="center"/>
    </xf>
    <xf numFmtId="0" fontId="47" fillId="2" borderId="0" xfId="0" applyFont="1" applyFill="1" applyAlignment="1">
      <alignment horizontal="left" vertical="center" wrapText="1"/>
    </xf>
    <xf numFmtId="0" fontId="16" fillId="2" borderId="0" xfId="0" applyFont="1" applyFill="1" applyAlignment="1">
      <alignment horizontal="left" vertical="center"/>
    </xf>
    <xf numFmtId="0" fontId="10" fillId="2" borderId="0" xfId="0" applyFont="1" applyFill="1" applyAlignment="1">
      <alignment vertical="center"/>
    </xf>
    <xf numFmtId="10" fontId="20" fillId="2" borderId="0" xfId="0" applyNumberFormat="1" applyFont="1" applyFill="1" applyAlignment="1">
      <alignment vertical="center"/>
    </xf>
    <xf numFmtId="0" fontId="70" fillId="2" borderId="0" xfId="0" applyFont="1" applyFill="1" applyAlignment="1">
      <alignment vertical="center"/>
    </xf>
    <xf numFmtId="0" fontId="23" fillId="2" borderId="0" xfId="0" applyFont="1" applyFill="1" applyAlignment="1">
      <alignment horizontal="left" vertical="center"/>
    </xf>
    <xf numFmtId="10" fontId="11" fillId="2" borderId="0" xfId="0" applyNumberFormat="1" applyFont="1" applyFill="1" applyAlignment="1">
      <alignment vertical="center"/>
    </xf>
    <xf numFmtId="0" fontId="11" fillId="2" borderId="0" xfId="0" applyFont="1" applyFill="1" applyAlignment="1">
      <alignment vertical="center" wrapText="1"/>
    </xf>
    <xf numFmtId="0" fontId="20" fillId="2" borderId="0" xfId="0" applyFont="1" applyFill="1" applyAlignment="1">
      <alignment horizontal="center"/>
    </xf>
    <xf numFmtId="10" fontId="20" fillId="2" borderId="0" xfId="0" applyNumberFormat="1" applyFont="1" applyFill="1" applyAlignment="1">
      <alignment horizontal="center" vertical="center"/>
    </xf>
    <xf numFmtId="165" fontId="20" fillId="2" borderId="0" xfId="0" applyNumberFormat="1" applyFont="1" applyFill="1" applyAlignment="1">
      <alignment horizontal="center" vertical="center"/>
    </xf>
    <xf numFmtId="0" fontId="5" fillId="2" borderId="0" xfId="0" applyFont="1" applyFill="1" applyAlignment="1">
      <alignment vertical="center" wrapText="1"/>
    </xf>
    <xf numFmtId="0" fontId="20" fillId="2" borderId="0" xfId="0" applyFont="1" applyFill="1" applyAlignment="1">
      <alignment wrapText="1"/>
    </xf>
    <xf numFmtId="0" fontId="20" fillId="2" borderId="0" xfId="0" applyFont="1" applyFill="1" applyAlignment="1">
      <alignment horizontal="center" wrapText="1"/>
    </xf>
    <xf numFmtId="2" fontId="20" fillId="2" borderId="0" xfId="0" applyNumberFormat="1" applyFont="1" applyFill="1" applyAlignment="1">
      <alignment horizontal="left"/>
    </xf>
    <xf numFmtId="1" fontId="14" fillId="2" borderId="0" xfId="0" applyNumberFormat="1" applyFont="1" applyFill="1" applyAlignment="1">
      <alignment horizontal="center"/>
    </xf>
    <xf numFmtId="165" fontId="14" fillId="2" borderId="0" xfId="0" applyNumberFormat="1" applyFont="1" applyFill="1" applyAlignment="1">
      <alignment horizontal="center"/>
    </xf>
    <xf numFmtId="0" fontId="14" fillId="2" borderId="0" xfId="0" applyFont="1" applyFill="1" applyAlignment="1">
      <alignment horizontal="center"/>
    </xf>
    <xf numFmtId="0" fontId="20" fillId="2" borderId="0" xfId="0" applyFont="1" applyFill="1" applyAlignment="1">
      <alignment horizontal="left" wrapText="1"/>
    </xf>
    <xf numFmtId="164" fontId="9" fillId="2" borderId="0" xfId="0" applyNumberFormat="1" applyFont="1" applyFill="1" applyAlignment="1">
      <alignment horizontal="center"/>
    </xf>
    <xf numFmtId="164" fontId="37" fillId="2" borderId="0" xfId="0" applyNumberFormat="1" applyFont="1" applyFill="1" applyAlignment="1">
      <alignment horizontal="center"/>
    </xf>
    <xf numFmtId="0" fontId="35" fillId="2" borderId="0" xfId="0" applyFont="1" applyFill="1" applyAlignment="1">
      <alignment horizontal="left" vertical="center"/>
    </xf>
    <xf numFmtId="0" fontId="36" fillId="2" borderId="0" xfId="0" applyFont="1" applyFill="1" applyAlignment="1">
      <alignment vertical="center"/>
    </xf>
    <xf numFmtId="0" fontId="72" fillId="2" borderId="0" xfId="0" applyFont="1" applyFill="1" applyAlignment="1">
      <alignment horizontal="left" vertical="center"/>
    </xf>
    <xf numFmtId="10" fontId="10" fillId="2" borderId="0" xfId="0" applyNumberFormat="1" applyFont="1" applyFill="1" applyAlignment="1">
      <alignment horizontal="left" vertical="top"/>
    </xf>
    <xf numFmtId="0" fontId="29" fillId="2" borderId="0" xfId="0" applyFont="1" applyFill="1" applyAlignment="1">
      <alignment horizontal="left" vertical="center"/>
    </xf>
    <xf numFmtId="0" fontId="73" fillId="2" borderId="0" xfId="0" applyFont="1" applyFill="1" applyAlignment="1">
      <alignment vertical="center"/>
    </xf>
    <xf numFmtId="0" fontId="24" fillId="2" borderId="0" xfId="0" applyFont="1" applyFill="1" applyAlignment="1">
      <alignment vertical="center"/>
    </xf>
    <xf numFmtId="0" fontId="22" fillId="2" borderId="0" xfId="0" applyFont="1" applyFill="1" applyAlignment="1">
      <alignment wrapText="1"/>
    </xf>
    <xf numFmtId="0" fontId="23" fillId="2" borderId="0" xfId="0" applyFont="1" applyFill="1" applyAlignment="1">
      <alignment horizontal="left" vertical="center" wrapText="1"/>
    </xf>
    <xf numFmtId="165" fontId="69" fillId="2" borderId="0" xfId="0" applyNumberFormat="1" applyFont="1" applyFill="1" applyAlignment="1">
      <alignment vertical="center"/>
    </xf>
    <xf numFmtId="165" fontId="0" fillId="2" borderId="0" xfId="0" applyNumberFormat="1" applyFill="1" applyAlignment="1">
      <alignment vertical="center"/>
    </xf>
    <xf numFmtId="0" fontId="0" fillId="2" borderId="0" xfId="0" applyFill="1" applyAlignment="1">
      <alignment vertical="center"/>
    </xf>
    <xf numFmtId="0" fontId="27" fillId="2" borderId="0" xfId="0" applyFont="1" applyFill="1" applyAlignment="1">
      <alignment vertical="center"/>
    </xf>
    <xf numFmtId="10" fontId="69" fillId="2" borderId="0" xfId="0" applyNumberFormat="1" applyFont="1" applyFill="1" applyAlignment="1">
      <alignment vertical="center"/>
    </xf>
    <xf numFmtId="0" fontId="71" fillId="2" borderId="0" xfId="0" applyFont="1" applyFill="1" applyAlignment="1">
      <alignment horizontal="left" vertical="center"/>
    </xf>
    <xf numFmtId="0" fontId="44" fillId="2" borderId="0" xfId="0" applyFont="1" applyFill="1" applyProtection="1">
      <protection locked="0"/>
    </xf>
    <xf numFmtId="0" fontId="48" fillId="2" borderId="0" xfId="0" applyFont="1" applyFill="1" applyProtection="1">
      <protection locked="0"/>
    </xf>
    <xf numFmtId="0" fontId="46" fillId="2" borderId="0" xfId="0" applyFont="1" applyFill="1" applyAlignment="1" applyProtection="1">
      <alignment horizontal="center" vertical="center"/>
      <protection locked="0"/>
    </xf>
    <xf numFmtId="0" fontId="44" fillId="2" borderId="0" xfId="0" applyFont="1" applyFill="1" applyAlignment="1" applyProtection="1">
      <alignment horizontal="center" vertical="center"/>
      <protection locked="0"/>
    </xf>
    <xf numFmtId="0" fontId="46" fillId="2" borderId="0" xfId="0" applyFont="1" applyFill="1" applyProtection="1">
      <protection locked="0"/>
    </xf>
    <xf numFmtId="0" fontId="54" fillId="2" borderId="0" xfId="0" applyFont="1" applyFill="1" applyAlignment="1" applyProtection="1">
      <alignment horizontal="left" vertical="top" wrapText="1"/>
      <protection locked="0"/>
    </xf>
    <xf numFmtId="0" fontId="44" fillId="2" borderId="0" xfId="0" applyFont="1" applyFill="1" applyAlignment="1" applyProtection="1">
      <alignment wrapText="1"/>
      <protection locked="0"/>
    </xf>
    <xf numFmtId="0" fontId="47" fillId="2" borderId="0" xfId="0" applyFont="1" applyFill="1" applyAlignment="1" applyProtection="1">
      <alignment horizontal="right" wrapText="1"/>
      <protection locked="0"/>
    </xf>
    <xf numFmtId="0" fontId="46" fillId="2" borderId="0" xfId="0" applyFont="1" applyFill="1" applyAlignment="1" applyProtection="1">
      <alignment horizontal="right" wrapText="1"/>
      <protection locked="0"/>
    </xf>
    <xf numFmtId="0" fontId="47" fillId="2" borderId="0" xfId="0" applyFont="1" applyFill="1" applyAlignment="1" applyProtection="1">
      <alignment horizontal="center" vertical="center" wrapText="1"/>
      <protection locked="0"/>
    </xf>
    <xf numFmtId="0" fontId="47" fillId="2" borderId="0" xfId="0" applyFont="1" applyFill="1" applyAlignment="1" applyProtection="1">
      <alignment wrapText="1"/>
      <protection locked="0"/>
    </xf>
    <xf numFmtId="0" fontId="46" fillId="2" borderId="0" xfId="0" applyFont="1" applyFill="1" applyAlignment="1" applyProtection="1">
      <alignment horizontal="left" wrapText="1"/>
      <protection locked="0"/>
    </xf>
    <xf numFmtId="0" fontId="44" fillId="2" borderId="0" xfId="0" applyFont="1" applyFill="1" applyAlignment="1" applyProtection="1">
      <alignment horizontal="left" wrapText="1"/>
      <protection locked="0"/>
    </xf>
    <xf numFmtId="0" fontId="60" fillId="2" borderId="0" xfId="0" applyFont="1" applyFill="1" applyAlignment="1" applyProtection="1">
      <alignment wrapText="1"/>
      <protection locked="0"/>
    </xf>
    <xf numFmtId="0" fontId="60" fillId="2" borderId="0" xfId="0" applyFont="1" applyFill="1" applyAlignment="1" applyProtection="1">
      <alignment horizontal="left" wrapText="1"/>
      <protection locked="0"/>
    </xf>
    <xf numFmtId="0" fontId="44" fillId="2" borderId="0" xfId="0" applyFont="1" applyFill="1" applyAlignment="1" applyProtection="1">
      <alignment vertical="center" wrapText="1"/>
      <protection locked="0"/>
    </xf>
    <xf numFmtId="0" fontId="46" fillId="2" borderId="0" xfId="0" applyFont="1" applyFill="1" applyAlignment="1" applyProtection="1">
      <alignment horizontal="left" vertical="top" wrapText="1"/>
      <protection locked="0"/>
    </xf>
    <xf numFmtId="0" fontId="58" fillId="2" borderId="0" xfId="0" applyFont="1" applyFill="1" applyAlignment="1" applyProtection="1">
      <alignment vertical="center" wrapText="1"/>
      <protection locked="0"/>
    </xf>
    <xf numFmtId="0" fontId="47" fillId="2" borderId="0" xfId="0" applyFont="1" applyFill="1" applyAlignment="1" applyProtection="1">
      <alignment horizontal="left" vertical="top" wrapText="1"/>
      <protection locked="0"/>
    </xf>
    <xf numFmtId="0" fontId="58" fillId="2" borderId="0" xfId="0" applyFont="1" applyFill="1" applyAlignment="1" applyProtection="1">
      <alignment vertical="top" wrapText="1"/>
      <protection locked="0"/>
    </xf>
    <xf numFmtId="0" fontId="44" fillId="2" borderId="0" xfId="0" applyFont="1" applyFill="1" applyAlignment="1" applyProtection="1">
      <alignment vertical="top" wrapText="1"/>
      <protection locked="0"/>
    </xf>
    <xf numFmtId="0" fontId="46" fillId="2" borderId="0" xfId="0" applyFont="1" applyFill="1" applyAlignment="1" applyProtection="1">
      <alignment vertical="top" wrapText="1"/>
      <protection locked="0"/>
    </xf>
    <xf numFmtId="0" fontId="44" fillId="2" borderId="0" xfId="0" applyFont="1" applyFill="1" applyAlignment="1" applyProtection="1">
      <alignment horizontal="left" vertical="top" wrapText="1"/>
      <protection locked="0"/>
    </xf>
    <xf numFmtId="0" fontId="45" fillId="2" borderId="0" xfId="0" applyFont="1" applyFill="1" applyAlignment="1" applyProtection="1">
      <alignment wrapText="1"/>
      <protection locked="0"/>
    </xf>
    <xf numFmtId="0" fontId="45" fillId="2" borderId="0" xfId="0" applyFont="1" applyFill="1" applyAlignment="1" applyProtection="1">
      <alignment vertical="top" wrapText="1"/>
      <protection locked="0"/>
    </xf>
    <xf numFmtId="0" fontId="45" fillId="2" borderId="0" xfId="0" applyFont="1" applyFill="1" applyAlignment="1" applyProtection="1">
      <alignment horizontal="left" vertical="top" wrapText="1"/>
      <protection locked="0"/>
    </xf>
    <xf numFmtId="0" fontId="48" fillId="2" borderId="0" xfId="0" applyFont="1" applyFill="1" applyAlignment="1" applyProtection="1">
      <alignment wrapText="1"/>
      <protection locked="0"/>
    </xf>
    <xf numFmtId="0" fontId="46" fillId="2" borderId="0" xfId="0" applyFont="1" applyFill="1" applyAlignment="1" applyProtection="1">
      <alignment horizontal="center" vertical="center" wrapText="1"/>
      <protection locked="0"/>
    </xf>
    <xf numFmtId="0" fontId="59" fillId="7" borderId="0" xfId="3" applyFont="1" applyFill="1" applyBorder="1" applyAlignment="1" applyProtection="1">
      <alignment wrapText="1"/>
      <protection locked="0"/>
    </xf>
    <xf numFmtId="164" fontId="59" fillId="7" borderId="0" xfId="3" applyNumberFormat="1" applyFont="1" applyFill="1" applyBorder="1" applyAlignment="1" applyProtection="1">
      <alignment wrapText="1"/>
      <protection locked="0"/>
    </xf>
    <xf numFmtId="0" fontId="59" fillId="7" borderId="0" xfId="3" applyFont="1" applyFill="1" applyBorder="1" applyAlignment="1" applyProtection="1">
      <alignment horizontal="center" vertical="center" wrapText="1"/>
      <protection locked="0"/>
    </xf>
    <xf numFmtId="0" fontId="19" fillId="2" borderId="0" xfId="0" applyFont="1" applyFill="1" applyAlignment="1">
      <alignment horizontal="center" vertical="center" wrapText="1"/>
    </xf>
    <xf numFmtId="164" fontId="7" fillId="2" borderId="0" xfId="0" applyNumberFormat="1" applyFont="1" applyFill="1" applyAlignment="1">
      <alignment horizontal="center" vertical="center"/>
    </xf>
    <xf numFmtId="164" fontId="6" fillId="2" borderId="0" xfId="0" applyNumberFormat="1" applyFont="1" applyFill="1" applyAlignment="1">
      <alignment horizontal="center" vertical="center"/>
    </xf>
    <xf numFmtId="165" fontId="28" fillId="2" borderId="0" xfId="0" applyNumberFormat="1" applyFont="1" applyFill="1"/>
    <xf numFmtId="0" fontId="47" fillId="4" borderId="34" xfId="0" applyFont="1" applyFill="1" applyBorder="1" applyAlignment="1" applyProtection="1">
      <alignment horizontal="center" vertical="center"/>
      <protection locked="0"/>
    </xf>
    <xf numFmtId="1" fontId="107" fillId="0" borderId="17" xfId="0" applyNumberFormat="1" applyFont="1" applyBorder="1" applyAlignment="1" applyProtection="1">
      <alignment horizontal="center" vertical="center"/>
      <protection locked="0"/>
    </xf>
    <xf numFmtId="0" fontId="47" fillId="4" borderId="5" xfId="0" applyFont="1" applyFill="1" applyBorder="1" applyAlignment="1" applyProtection="1">
      <alignment horizontal="center" vertical="center"/>
      <protection locked="0"/>
    </xf>
    <xf numFmtId="0" fontId="44" fillId="15" borderId="9" xfId="1" applyFont="1" applyFill="1" applyBorder="1" applyAlignment="1" applyProtection="1">
      <alignment horizontal="center" vertical="center" wrapText="1"/>
    </xf>
    <xf numFmtId="0" fontId="44" fillId="0" borderId="0" xfId="0" applyFont="1"/>
    <xf numFmtId="0" fontId="60" fillId="2" borderId="0" xfId="0" applyFont="1" applyFill="1"/>
    <xf numFmtId="0" fontId="44" fillId="2" borderId="2" xfId="0" applyFont="1" applyFill="1" applyBorder="1"/>
    <xf numFmtId="0" fontId="44" fillId="2" borderId="0" xfId="0" applyFont="1" applyFill="1" applyAlignment="1">
      <alignment horizontal="left" vertical="top"/>
    </xf>
    <xf numFmtId="0" fontId="60" fillId="2" borderId="0" xfId="0" applyFont="1" applyFill="1" applyAlignment="1">
      <alignment horizontal="left" vertical="center"/>
    </xf>
    <xf numFmtId="0" fontId="44" fillId="2" borderId="0" xfId="0" applyFont="1" applyFill="1" applyAlignment="1">
      <alignment horizontal="left" vertical="center"/>
    </xf>
    <xf numFmtId="0" fontId="116" fillId="2" borderId="0" xfId="0" applyFont="1" applyFill="1" applyAlignment="1">
      <alignment horizontal="left" vertical="center" indent="1"/>
    </xf>
    <xf numFmtId="0" fontId="84" fillId="2" borderId="0" xfId="0" applyFont="1" applyFill="1"/>
    <xf numFmtId="0" fontId="83" fillId="8" borderId="74" xfId="0" applyFont="1" applyFill="1" applyBorder="1"/>
    <xf numFmtId="0" fontId="92" fillId="8" borderId="75" xfId="0" applyFont="1" applyFill="1" applyBorder="1" applyAlignment="1">
      <alignment horizontal="center" vertical="center"/>
    </xf>
    <xf numFmtId="0" fontId="92" fillId="8" borderId="76" xfId="0" applyFont="1" applyFill="1" applyBorder="1" applyAlignment="1">
      <alignment horizontal="center" vertical="center"/>
    </xf>
    <xf numFmtId="0" fontId="45" fillId="8" borderId="2" xfId="0" applyFont="1" applyFill="1" applyBorder="1"/>
    <xf numFmtId="0" fontId="45" fillId="8" borderId="0" xfId="0" applyFont="1" applyFill="1"/>
    <xf numFmtId="0" fontId="45" fillId="8" borderId="1" xfId="0" applyFont="1" applyFill="1" applyBorder="1"/>
    <xf numFmtId="0" fontId="45" fillId="8" borderId="4" xfId="0" applyFont="1" applyFill="1" applyBorder="1"/>
    <xf numFmtId="0" fontId="45" fillId="8" borderId="9" xfId="0" applyFont="1" applyFill="1" applyBorder="1"/>
    <xf numFmtId="0" fontId="45" fillId="8" borderId="10" xfId="0" applyFont="1" applyFill="1" applyBorder="1"/>
    <xf numFmtId="164" fontId="107" fillId="2" borderId="5" xfId="0" applyNumberFormat="1" applyFont="1" applyFill="1" applyBorder="1" applyAlignment="1" applyProtection="1">
      <alignment vertical="center"/>
      <protection locked="0"/>
    </xf>
    <xf numFmtId="0" fontId="21" fillId="10" borderId="6" xfId="0" applyFont="1" applyFill="1" applyBorder="1" applyAlignment="1">
      <alignment horizontal="center" vertical="center" wrapText="1"/>
    </xf>
    <xf numFmtId="0" fontId="19" fillId="10" borderId="40" xfId="0" applyFont="1" applyFill="1" applyBorder="1" applyAlignment="1">
      <alignment horizontal="center" vertical="center" wrapText="1"/>
    </xf>
    <xf numFmtId="0" fontId="19" fillId="10" borderId="6" xfId="0" applyFont="1" applyFill="1" applyBorder="1" applyAlignment="1">
      <alignment horizontal="center" vertical="center" wrapText="1"/>
    </xf>
    <xf numFmtId="164" fontId="7" fillId="19" borderId="46" xfId="0" applyNumberFormat="1" applyFont="1" applyFill="1" applyBorder="1" applyAlignment="1">
      <alignment horizontal="center" vertical="center"/>
    </xf>
    <xf numFmtId="164" fontId="7" fillId="19" borderId="14" xfId="0" applyNumberFormat="1" applyFont="1" applyFill="1" applyBorder="1" applyAlignment="1">
      <alignment horizontal="center" vertical="center"/>
    </xf>
    <xf numFmtId="164" fontId="7" fillId="19" borderId="53" xfId="0" applyNumberFormat="1" applyFont="1" applyFill="1" applyBorder="1" applyAlignment="1">
      <alignment horizontal="center" vertical="center"/>
    </xf>
    <xf numFmtId="164" fontId="7" fillId="19" borderId="35" xfId="0" applyNumberFormat="1" applyFont="1" applyFill="1" applyBorder="1" applyAlignment="1">
      <alignment horizontal="center" vertical="center"/>
    </xf>
    <xf numFmtId="164" fontId="3" fillId="19" borderId="36" xfId="0" applyNumberFormat="1" applyFont="1" applyFill="1" applyBorder="1" applyAlignment="1">
      <alignment horizontal="center" vertical="center"/>
    </xf>
    <xf numFmtId="164" fontId="3" fillId="19" borderId="14" xfId="0" applyNumberFormat="1" applyFont="1" applyFill="1" applyBorder="1" applyAlignment="1">
      <alignment horizontal="center" vertical="center"/>
    </xf>
    <xf numFmtId="164" fontId="7" fillId="19" borderId="36" xfId="0" applyNumberFormat="1" applyFont="1" applyFill="1" applyBorder="1" applyAlignment="1">
      <alignment horizontal="center" vertical="center"/>
    </xf>
    <xf numFmtId="164" fontId="7" fillId="19" borderId="60" xfId="0" applyNumberFormat="1" applyFont="1" applyFill="1" applyBorder="1" applyAlignment="1">
      <alignment horizontal="center" vertical="center"/>
    </xf>
    <xf numFmtId="164" fontId="7" fillId="19" borderId="56" xfId="0" applyNumberFormat="1" applyFont="1" applyFill="1" applyBorder="1" applyAlignment="1">
      <alignment horizontal="center" vertical="center"/>
    </xf>
    <xf numFmtId="164" fontId="7" fillId="19" borderId="15" xfId="0" applyNumberFormat="1" applyFont="1" applyFill="1" applyBorder="1" applyAlignment="1">
      <alignment horizontal="center" vertical="center"/>
    </xf>
    <xf numFmtId="0" fontId="5" fillId="19" borderId="7" xfId="0" applyFont="1" applyFill="1" applyBorder="1" applyAlignment="1">
      <alignment horizontal="center" vertical="center"/>
    </xf>
    <xf numFmtId="0" fontId="5" fillId="19" borderId="19" xfId="0" applyFont="1" applyFill="1" applyBorder="1" applyAlignment="1">
      <alignment horizontal="center" vertical="center"/>
    </xf>
    <xf numFmtId="0" fontId="5" fillId="19" borderId="73" xfId="0" applyFont="1" applyFill="1" applyBorder="1" applyAlignment="1">
      <alignment horizontal="center" vertical="center"/>
    </xf>
    <xf numFmtId="0" fontId="5" fillId="19" borderId="8" xfId="0" applyFont="1" applyFill="1" applyBorder="1" applyAlignment="1">
      <alignment horizontal="center" vertical="center"/>
    </xf>
    <xf numFmtId="2" fontId="15" fillId="19" borderId="14" xfId="0" applyNumberFormat="1" applyFont="1" applyFill="1" applyBorder="1" applyAlignment="1">
      <alignment horizontal="center" vertical="center"/>
    </xf>
    <xf numFmtId="2" fontId="15" fillId="19" borderId="36" xfId="0" applyNumberFormat="1" applyFont="1" applyFill="1" applyBorder="1" applyAlignment="1">
      <alignment horizontal="center" vertical="center"/>
    </xf>
    <xf numFmtId="2" fontId="15" fillId="19" borderId="56" xfId="0" applyNumberFormat="1" applyFont="1" applyFill="1" applyBorder="1" applyAlignment="1">
      <alignment horizontal="center" vertical="center"/>
    </xf>
    <xf numFmtId="0" fontId="21" fillId="10" borderId="15" xfId="0" applyFont="1" applyFill="1" applyBorder="1" applyAlignment="1">
      <alignment horizontal="center" vertical="center" wrapText="1"/>
    </xf>
    <xf numFmtId="0" fontId="21" fillId="10" borderId="25" xfId="0" applyFont="1" applyFill="1" applyBorder="1" applyAlignment="1">
      <alignment horizontal="center" vertical="center" wrapText="1"/>
    </xf>
    <xf numFmtId="0" fontId="15" fillId="20" borderId="47" xfId="0" applyFont="1" applyFill="1" applyBorder="1" applyAlignment="1">
      <alignment horizontal="center" vertical="center" wrapText="1"/>
    </xf>
    <xf numFmtId="0" fontId="15" fillId="20" borderId="14" xfId="0" applyFont="1" applyFill="1" applyBorder="1" applyAlignment="1">
      <alignment horizontal="center" vertical="center" wrapText="1"/>
    </xf>
    <xf numFmtId="0" fontId="30" fillId="20" borderId="48" xfId="0" applyFont="1" applyFill="1" applyBorder="1" applyAlignment="1">
      <alignment horizontal="center" vertical="center" wrapText="1"/>
    </xf>
    <xf numFmtId="0" fontId="49" fillId="2" borderId="0" xfId="0" applyFont="1" applyFill="1" applyAlignment="1">
      <alignment vertical="top"/>
    </xf>
    <xf numFmtId="0" fontId="49" fillId="2" borderId="0" xfId="0" applyFont="1" applyFill="1" applyAlignment="1">
      <alignment horizontal="left" vertical="top"/>
    </xf>
    <xf numFmtId="0" fontId="49" fillId="2" borderId="4" xfId="0" applyFont="1" applyFill="1" applyBorder="1" applyAlignment="1">
      <alignment horizontal="left" vertical="top"/>
    </xf>
    <xf numFmtId="0" fontId="45" fillId="2" borderId="5" xfId="0" applyFont="1" applyFill="1" applyBorder="1" applyAlignment="1">
      <alignment horizontal="left" vertical="top" wrapText="1"/>
    </xf>
    <xf numFmtId="0" fontId="45" fillId="0" borderId="0" xfId="0" applyFont="1" applyAlignment="1">
      <alignment horizontal="left" vertical="top"/>
    </xf>
    <xf numFmtId="164" fontId="107" fillId="2" borderId="37" xfId="0" applyNumberFormat="1" applyFont="1" applyFill="1" applyBorder="1" applyAlignment="1" applyProtection="1">
      <alignment horizontal="center"/>
      <protection locked="0"/>
    </xf>
    <xf numFmtId="0" fontId="92" fillId="0" borderId="2" xfId="0" applyFont="1" applyBorder="1" applyAlignment="1">
      <alignment horizontal="left" vertical="center"/>
    </xf>
    <xf numFmtId="164" fontId="84" fillId="0" borderId="2" xfId="0" applyNumberFormat="1" applyFont="1" applyBorder="1" applyAlignment="1">
      <alignment horizontal="center" vertical="center"/>
    </xf>
    <xf numFmtId="164" fontId="84" fillId="22" borderId="2" xfId="0" applyNumberFormat="1" applyFont="1" applyFill="1" applyBorder="1" applyAlignment="1">
      <alignment horizontal="center" vertical="center"/>
    </xf>
    <xf numFmtId="164" fontId="84" fillId="22" borderId="3" xfId="0" applyNumberFormat="1" applyFont="1" applyFill="1" applyBorder="1" applyAlignment="1">
      <alignment horizontal="center" vertical="center"/>
    </xf>
    <xf numFmtId="0" fontId="94" fillId="22" borderId="1" xfId="0" applyFont="1" applyFill="1" applyBorder="1" applyAlignment="1">
      <alignment horizontal="left" vertical="center"/>
    </xf>
    <xf numFmtId="164" fontId="84" fillId="13" borderId="97" xfId="0" applyNumberFormat="1" applyFont="1" applyFill="1" applyBorder="1" applyAlignment="1">
      <alignment horizontal="center" vertical="center"/>
    </xf>
    <xf numFmtId="164" fontId="84" fillId="0" borderId="101" xfId="0" applyNumberFormat="1" applyFont="1" applyBorder="1" applyAlignment="1">
      <alignment horizontal="center" vertical="center"/>
    </xf>
    <xf numFmtId="2" fontId="84" fillId="13" borderId="93" xfId="0" applyNumberFormat="1" applyFont="1" applyFill="1" applyBorder="1" applyAlignment="1">
      <alignment horizontal="center" vertical="center"/>
    </xf>
    <xf numFmtId="0" fontId="44" fillId="0" borderId="0" xfId="0" applyFont="1" applyAlignment="1">
      <alignment vertical="top" wrapText="1"/>
    </xf>
    <xf numFmtId="0" fontId="94" fillId="13" borderId="92" xfId="0" applyFont="1" applyFill="1" applyBorder="1" applyAlignment="1">
      <alignment vertical="center" wrapText="1"/>
    </xf>
    <xf numFmtId="0" fontId="81" fillId="0" borderId="0" xfId="0" applyFont="1" applyAlignment="1">
      <alignment vertical="top" wrapText="1"/>
    </xf>
    <xf numFmtId="0" fontId="119" fillId="3" borderId="12" xfId="1" applyFill="1" applyBorder="1" applyAlignment="1">
      <alignment horizontal="center" vertical="top" wrapText="1"/>
    </xf>
    <xf numFmtId="0" fontId="45" fillId="8" borderId="3" xfId="0" applyFont="1" applyFill="1" applyBorder="1"/>
    <xf numFmtId="0" fontId="45" fillId="8" borderId="5" xfId="0" applyFont="1" applyFill="1" applyBorder="1"/>
    <xf numFmtId="0" fontId="45" fillId="8" borderId="11" xfId="0" applyFont="1" applyFill="1" applyBorder="1"/>
    <xf numFmtId="0" fontId="45" fillId="2" borderId="107" xfId="0" applyFont="1" applyFill="1" applyBorder="1" applyAlignment="1">
      <alignment vertical="top" wrapText="1"/>
    </xf>
    <xf numFmtId="0" fontId="45" fillId="24" borderId="0" xfId="0" applyFont="1" applyFill="1" applyAlignment="1">
      <alignment wrapText="1"/>
    </xf>
    <xf numFmtId="0" fontId="77" fillId="24" borderId="0" xfId="0" applyFont="1" applyFill="1" applyAlignment="1">
      <alignment wrapText="1"/>
    </xf>
    <xf numFmtId="0" fontId="119" fillId="24" borderId="14" xfId="1" applyFill="1" applyBorder="1"/>
    <xf numFmtId="0" fontId="1" fillId="3" borderId="12" xfId="2">
      <alignment horizontal="center" vertical="top" wrapText="1"/>
    </xf>
    <xf numFmtId="0" fontId="1" fillId="0" borderId="0" xfId="2" applyFill="1" applyBorder="1">
      <alignment horizontal="center" vertical="top" wrapText="1"/>
    </xf>
    <xf numFmtId="0" fontId="44" fillId="2" borderId="0" xfId="0" applyFont="1" applyFill="1" applyAlignment="1">
      <alignment horizontal="center"/>
    </xf>
    <xf numFmtId="0" fontId="44" fillId="0" borderId="0" xfId="0" applyFont="1" applyAlignment="1">
      <alignment horizontal="center" vertical="top" wrapText="1"/>
    </xf>
    <xf numFmtId="0" fontId="45" fillId="0" borderId="0" xfId="0" applyFont="1" applyAlignment="1">
      <alignment horizontal="center"/>
    </xf>
    <xf numFmtId="0" fontId="81" fillId="0" borderId="0" xfId="0" applyFont="1" applyAlignment="1">
      <alignment horizontal="center" vertical="top" wrapText="1"/>
    </xf>
    <xf numFmtId="0" fontId="45" fillId="2" borderId="0" xfId="0" applyFont="1" applyFill="1" applyAlignment="1">
      <alignment horizontal="center"/>
    </xf>
    <xf numFmtId="0" fontId="47" fillId="2" borderId="0" xfId="0" applyFont="1" applyFill="1" applyAlignment="1">
      <alignment horizontal="center" vertical="center" wrapText="1"/>
    </xf>
    <xf numFmtId="0" fontId="77" fillId="24" borderId="0" xfId="0" applyFont="1" applyFill="1" applyAlignment="1">
      <alignment horizontal="left"/>
    </xf>
    <xf numFmtId="0" fontId="84" fillId="8" borderId="2" xfId="0" applyFont="1" applyFill="1" applyBorder="1" applyAlignment="1">
      <alignment horizontal="left"/>
    </xf>
    <xf numFmtId="0" fontId="84" fillId="8" borderId="2" xfId="0" applyFont="1" applyFill="1" applyBorder="1" applyAlignment="1">
      <alignment horizontal="center"/>
    </xf>
    <xf numFmtId="0" fontId="84" fillId="8" borderId="2" xfId="0" applyFont="1" applyFill="1" applyBorder="1"/>
    <xf numFmtId="0" fontId="124" fillId="8" borderId="0" xfId="0" applyFont="1" applyFill="1" applyAlignment="1">
      <alignment horizontal="left"/>
    </xf>
    <xf numFmtId="0" fontId="124" fillId="8" borderId="0" xfId="0" applyFont="1" applyFill="1" applyAlignment="1">
      <alignment horizontal="center"/>
    </xf>
    <xf numFmtId="0" fontId="84" fillId="8" borderId="0" xfId="0" applyFont="1" applyFill="1"/>
    <xf numFmtId="49" fontId="84" fillId="8" borderId="10" xfId="0" applyNumberFormat="1" applyFont="1" applyFill="1" applyBorder="1" applyAlignment="1">
      <alignment horizontal="left" vertical="top"/>
    </xf>
    <xf numFmtId="0" fontId="84" fillId="8" borderId="10" xfId="0" applyFont="1" applyFill="1" applyBorder="1"/>
    <xf numFmtId="0" fontId="84" fillId="0" borderId="0" xfId="0" applyFont="1"/>
    <xf numFmtId="0" fontId="81" fillId="2" borderId="2" xfId="0" applyFont="1" applyFill="1" applyBorder="1"/>
    <xf numFmtId="0" fontId="81" fillId="2" borderId="0" xfId="0" applyFont="1" applyFill="1" applyAlignment="1">
      <alignment horizontal="left" vertical="top"/>
    </xf>
    <xf numFmtId="0" fontId="81" fillId="2" borderId="0" xfId="0" applyFont="1" applyFill="1" applyAlignment="1">
      <alignment horizontal="center" vertical="top"/>
    </xf>
    <xf numFmtId="0" fontId="123" fillId="2" borderId="0" xfId="0" applyFont="1" applyFill="1" applyAlignment="1">
      <alignment horizontal="left" vertical="top"/>
    </xf>
    <xf numFmtId="49" fontId="81" fillId="2" borderId="0" xfId="0" applyNumberFormat="1" applyFont="1" applyFill="1" applyAlignment="1">
      <alignment horizontal="left" vertical="top"/>
    </xf>
    <xf numFmtId="0" fontId="123" fillId="2" borderId="0" xfId="0" applyFont="1" applyFill="1" applyAlignment="1">
      <alignment horizontal="left"/>
    </xf>
    <xf numFmtId="0" fontId="125" fillId="2" borderId="2" xfId="0" applyFont="1" applyFill="1" applyBorder="1" applyAlignment="1">
      <alignment horizontal="left" wrapText="1"/>
    </xf>
    <xf numFmtId="0" fontId="83" fillId="0" borderId="0" xfId="0" applyFont="1"/>
    <xf numFmtId="0" fontId="123" fillId="2" borderId="2" xfId="0" applyFont="1" applyFill="1" applyBorder="1" applyAlignment="1">
      <alignment horizontal="left"/>
    </xf>
    <xf numFmtId="0" fontId="81" fillId="2" borderId="38" xfId="0" applyFont="1" applyFill="1" applyBorder="1" applyAlignment="1">
      <alignment horizontal="left" vertical="top"/>
    </xf>
    <xf numFmtId="2" fontId="83" fillId="23" borderId="94" xfId="0" applyNumberFormat="1" applyFont="1" applyFill="1" applyBorder="1" applyAlignment="1">
      <alignment horizontal="center" vertical="center"/>
    </xf>
    <xf numFmtId="2" fontId="84" fillId="13" borderId="100" xfId="0" applyNumberFormat="1" applyFont="1" applyFill="1" applyBorder="1" applyAlignment="1">
      <alignment horizontal="center" vertical="center"/>
    </xf>
    <xf numFmtId="2" fontId="84" fillId="13" borderId="104" xfId="0" applyNumberFormat="1" applyFont="1" applyFill="1" applyBorder="1" applyAlignment="1">
      <alignment horizontal="center" vertical="center"/>
    </xf>
    <xf numFmtId="0" fontId="8" fillId="0" borderId="74" xfId="0" applyFont="1" applyBorder="1" applyAlignment="1">
      <alignment vertical="top" wrapText="1"/>
    </xf>
    <xf numFmtId="164" fontId="8" fillId="19" borderId="75" xfId="0" applyNumberFormat="1" applyFont="1" applyFill="1" applyBorder="1" applyAlignment="1">
      <alignment horizontal="center" vertical="center"/>
    </xf>
    <xf numFmtId="0" fontId="8" fillId="0" borderId="77" xfId="0" applyFont="1" applyBorder="1" applyAlignment="1">
      <alignment vertical="top" wrapText="1"/>
    </xf>
    <xf numFmtId="164" fontId="8" fillId="19" borderId="78" xfId="0" applyNumberFormat="1" applyFont="1" applyFill="1" applyBorder="1" applyAlignment="1">
      <alignment horizontal="center" vertical="center"/>
    </xf>
    <xf numFmtId="0" fontId="8" fillId="0" borderId="77" xfId="0" applyFont="1" applyBorder="1" applyAlignment="1">
      <alignment vertical="top"/>
    </xf>
    <xf numFmtId="0" fontId="8" fillId="0" borderId="78" xfId="0" applyFont="1" applyBorder="1" applyAlignment="1">
      <alignment vertical="top" wrapText="1"/>
    </xf>
    <xf numFmtId="0" fontId="8" fillId="0" borderId="81" xfId="0" applyFont="1" applyBorder="1" applyAlignment="1">
      <alignment horizontal="left" vertical="top" wrapText="1"/>
    </xf>
    <xf numFmtId="164" fontId="8" fillId="19" borderId="81" xfId="0" applyNumberFormat="1" applyFont="1" applyFill="1" applyBorder="1" applyAlignment="1">
      <alignment horizontal="center" vertical="center"/>
    </xf>
    <xf numFmtId="164" fontId="8" fillId="0" borderId="81" xfId="0" applyNumberFormat="1" applyFont="1" applyBorder="1" applyAlignment="1">
      <alignment horizontal="left" vertical="top" wrapText="1"/>
    </xf>
    <xf numFmtId="164" fontId="8" fillId="0" borderId="81" xfId="0" applyNumberFormat="1" applyFont="1" applyBorder="1" applyAlignment="1">
      <alignment vertical="top" wrapText="1"/>
    </xf>
    <xf numFmtId="164" fontId="8" fillId="0" borderId="82" xfId="0" applyNumberFormat="1" applyFont="1" applyBorder="1" applyAlignment="1">
      <alignment horizontal="left" vertical="top" wrapText="1"/>
    </xf>
    <xf numFmtId="0" fontId="47" fillId="2" borderId="0" xfId="0" applyFont="1" applyFill="1" applyAlignment="1">
      <alignment horizontal="left" vertical="top" wrapText="1"/>
    </xf>
    <xf numFmtId="0" fontId="47" fillId="0" borderId="0" xfId="0" applyFont="1" applyAlignment="1">
      <alignment horizontal="left" vertical="top" wrapText="1"/>
    </xf>
    <xf numFmtId="1" fontId="85" fillId="2" borderId="13" xfId="0" applyNumberFormat="1" applyFont="1" applyFill="1" applyBorder="1" applyAlignment="1" applyProtection="1">
      <alignment horizontal="center" vertical="center"/>
      <protection locked="0"/>
    </xf>
    <xf numFmtId="0" fontId="47" fillId="2" borderId="10" xfId="0" applyFont="1" applyFill="1" applyBorder="1" applyAlignment="1">
      <alignment horizontal="left" vertical="top" wrapText="1"/>
    </xf>
    <xf numFmtId="0" fontId="45" fillId="2" borderId="0" xfId="0" applyFont="1" applyFill="1" applyAlignment="1">
      <alignment horizontal="left" wrapText="1"/>
    </xf>
    <xf numFmtId="0" fontId="44" fillId="2" borderId="105" xfId="0" applyFont="1" applyFill="1" applyBorder="1" applyAlignment="1">
      <alignment horizontal="left"/>
    </xf>
    <xf numFmtId="0" fontId="44" fillId="2" borderId="0" xfId="0" applyFont="1" applyFill="1" applyAlignment="1">
      <alignment horizontal="left"/>
    </xf>
    <xf numFmtId="0" fontId="95" fillId="2" borderId="0" xfId="0" applyFont="1" applyFill="1" applyAlignment="1">
      <alignment horizontal="center" vertical="center" wrapText="1"/>
    </xf>
    <xf numFmtId="0" fontId="79" fillId="2" borderId="0" xfId="0" applyFont="1" applyFill="1" applyAlignment="1">
      <alignment horizontal="center" vertical="center" wrapText="1"/>
    </xf>
    <xf numFmtId="0" fontId="119" fillId="15" borderId="3" xfId="1" applyFill="1" applyBorder="1" applyAlignment="1" applyProtection="1">
      <alignment horizontal="center" vertical="center" wrapText="1"/>
    </xf>
    <xf numFmtId="0" fontId="47" fillId="15" borderId="6" xfId="0" applyFont="1" applyFill="1" applyBorder="1" applyAlignment="1">
      <alignment horizontal="left" vertical="center" wrapText="1"/>
    </xf>
    <xf numFmtId="0" fontId="81" fillId="15" borderId="6" xfId="0" applyFont="1" applyFill="1" applyBorder="1" applyAlignment="1">
      <alignment horizontal="center" vertical="center" wrapText="1"/>
    </xf>
    <xf numFmtId="164" fontId="119" fillId="15" borderId="3" xfId="1" applyNumberFormat="1" applyFill="1" applyBorder="1" applyAlignment="1" applyProtection="1">
      <alignment horizontal="center" vertical="center"/>
    </xf>
    <xf numFmtId="0" fontId="81" fillId="15" borderId="1" xfId="0" applyFont="1" applyFill="1" applyBorder="1" applyAlignment="1">
      <alignment horizontal="center" vertical="center" wrapText="1"/>
    </xf>
    <xf numFmtId="49" fontId="44" fillId="2" borderId="4" xfId="0" applyNumberFormat="1" applyFont="1" applyFill="1" applyBorder="1" applyAlignment="1">
      <alignment horizontal="left" vertical="top"/>
    </xf>
    <xf numFmtId="0" fontId="119" fillId="15" borderId="5" xfId="1" applyFill="1" applyBorder="1" applyAlignment="1" applyProtection="1">
      <alignment horizontal="center" vertical="center" wrapText="1"/>
    </xf>
    <xf numFmtId="0" fontId="47" fillId="15" borderId="17" xfId="0" applyFont="1" applyFill="1" applyBorder="1" applyAlignment="1">
      <alignment horizontal="left" vertical="center" wrapText="1"/>
    </xf>
    <xf numFmtId="0" fontId="81" fillId="15" borderId="17" xfId="0" applyFont="1" applyFill="1" applyBorder="1" applyAlignment="1">
      <alignment horizontal="center" vertical="center" wrapText="1"/>
    </xf>
    <xf numFmtId="164" fontId="119" fillId="15" borderId="5" xfId="1" applyNumberFormat="1" applyFill="1" applyBorder="1" applyAlignment="1" applyProtection="1">
      <alignment horizontal="center" vertical="center"/>
    </xf>
    <xf numFmtId="0" fontId="78" fillId="2" borderId="0" xfId="0" applyFont="1" applyFill="1" applyAlignment="1">
      <alignment horizontal="center" vertical="center" wrapText="1"/>
    </xf>
    <xf numFmtId="2" fontId="120" fillId="21" borderId="12" xfId="2" applyNumberFormat="1" applyFont="1" applyFill="1" applyAlignment="1">
      <alignment horizontal="center" vertical="center" wrapText="1"/>
    </xf>
    <xf numFmtId="0" fontId="77" fillId="2" borderId="0" xfId="0" applyFont="1" applyFill="1" applyAlignment="1">
      <alignment horizontal="center" vertical="center"/>
    </xf>
    <xf numFmtId="0" fontId="114" fillId="15" borderId="17" xfId="0" applyFont="1" applyFill="1" applyBorder="1" applyAlignment="1">
      <alignment horizontal="center" vertical="center"/>
    </xf>
    <xf numFmtId="0" fontId="79" fillId="2" borderId="0" xfId="0" applyFont="1" applyFill="1" applyAlignment="1">
      <alignment horizontal="center" vertical="center"/>
    </xf>
    <xf numFmtId="0" fontId="114" fillId="15" borderId="90" xfId="0" applyFont="1" applyFill="1" applyBorder="1" applyAlignment="1">
      <alignment horizontal="center" vertical="center"/>
    </xf>
    <xf numFmtId="1" fontId="114" fillId="15" borderId="91" xfId="0" applyNumberFormat="1" applyFont="1" applyFill="1" applyBorder="1" applyAlignment="1">
      <alignment horizontal="center" vertical="center"/>
    </xf>
    <xf numFmtId="0" fontId="92" fillId="15" borderId="11" xfId="1" applyFont="1" applyFill="1" applyBorder="1" applyAlignment="1" applyProtection="1">
      <alignment horizontal="center" vertical="center" wrapText="1"/>
    </xf>
    <xf numFmtId="0" fontId="47" fillId="15" borderId="13" xfId="0" applyFont="1" applyFill="1" applyBorder="1" applyAlignment="1">
      <alignment horizontal="left" vertical="center" wrapText="1"/>
    </xf>
    <xf numFmtId="0" fontId="81" fillId="15" borderId="13" xfId="0" applyFont="1" applyFill="1" applyBorder="1" applyAlignment="1">
      <alignment horizontal="center" vertical="center" wrapText="1"/>
    </xf>
    <xf numFmtId="164" fontId="119" fillId="15" borderId="11" xfId="1" applyNumberFormat="1" applyFill="1" applyBorder="1" applyAlignment="1" applyProtection="1">
      <alignment horizontal="center" vertical="center"/>
    </xf>
    <xf numFmtId="164" fontId="81" fillId="15" borderId="13" xfId="0" applyNumberFormat="1" applyFont="1" applyFill="1" applyBorder="1" applyAlignment="1">
      <alignment horizontal="center" vertical="center"/>
    </xf>
    <xf numFmtId="0" fontId="80" fillId="15" borderId="3" xfId="0" applyFont="1" applyFill="1" applyBorder="1" applyAlignment="1">
      <alignment vertical="top" wrapText="1"/>
    </xf>
    <xf numFmtId="1" fontId="114" fillId="15" borderId="13" xfId="0" applyNumberFormat="1" applyFont="1" applyFill="1" applyBorder="1" applyAlignment="1">
      <alignment horizontal="center" vertical="center"/>
    </xf>
    <xf numFmtId="0" fontId="80" fillId="15" borderId="5" xfId="0" applyFont="1" applyFill="1" applyBorder="1" applyAlignment="1">
      <alignment vertical="top" wrapText="1"/>
    </xf>
    <xf numFmtId="0" fontId="44" fillId="2" borderId="5" xfId="0" applyFont="1" applyFill="1" applyBorder="1"/>
    <xf numFmtId="164" fontId="118" fillId="9" borderId="13" xfId="0" applyNumberFormat="1" applyFont="1" applyFill="1" applyBorder="1" applyAlignment="1">
      <alignment horizontal="center" vertical="center"/>
    </xf>
    <xf numFmtId="0" fontId="114" fillId="25" borderId="17" xfId="0" applyFont="1" applyFill="1" applyBorder="1" applyAlignment="1">
      <alignment horizontal="center" vertical="center" wrapText="1"/>
    </xf>
    <xf numFmtId="0" fontId="114" fillId="25" borderId="91" xfId="0" applyFont="1" applyFill="1" applyBorder="1" applyAlignment="1">
      <alignment horizontal="center" vertical="center" wrapText="1"/>
    </xf>
    <xf numFmtId="0" fontId="49" fillId="15" borderId="17" xfId="0" applyFont="1" applyFill="1" applyBorder="1" applyAlignment="1">
      <alignment horizontal="left" vertical="center" wrapText="1"/>
    </xf>
    <xf numFmtId="0" fontId="114" fillId="25" borderId="17" xfId="0" applyFont="1" applyFill="1" applyBorder="1" applyAlignment="1">
      <alignment horizontal="center"/>
    </xf>
    <xf numFmtId="0" fontId="45" fillId="15" borderId="5" xfId="2" applyFont="1" applyFill="1" applyBorder="1" applyAlignment="1">
      <alignment horizontal="center" vertical="center" wrapText="1"/>
    </xf>
    <xf numFmtId="0" fontId="119" fillId="15" borderId="3" xfId="1" quotePrefix="1" applyFill="1" applyBorder="1" applyAlignment="1" applyProtection="1">
      <alignment horizontal="center" vertical="center" wrapText="1"/>
    </xf>
    <xf numFmtId="0" fontId="49" fillId="15" borderId="6" xfId="0" applyFont="1" applyFill="1" applyBorder="1" applyAlignment="1">
      <alignment horizontal="left" vertical="center"/>
    </xf>
    <xf numFmtId="164" fontId="119" fillId="15" borderId="6" xfId="1" applyNumberFormat="1" applyFill="1" applyBorder="1" applyAlignment="1" applyProtection="1">
      <alignment horizontal="center" vertical="center"/>
    </xf>
    <xf numFmtId="0" fontId="49" fillId="15" borderId="17" xfId="0" applyFont="1" applyFill="1" applyBorder="1" applyAlignment="1">
      <alignment horizontal="left" vertical="center"/>
    </xf>
    <xf numFmtId="0" fontId="81" fillId="15" borderId="4" xfId="0" applyFont="1" applyFill="1" applyBorder="1" applyAlignment="1">
      <alignment horizontal="center" vertical="center" wrapText="1"/>
    </xf>
    <xf numFmtId="164" fontId="119" fillId="15" borderId="17" xfId="1" applyNumberFormat="1" applyFill="1" applyBorder="1" applyAlignment="1" applyProtection="1">
      <alignment horizontal="center" vertical="center"/>
    </xf>
    <xf numFmtId="0" fontId="44" fillId="15" borderId="9" xfId="0" applyFont="1" applyFill="1" applyBorder="1" applyAlignment="1">
      <alignment horizontal="center" vertical="center" wrapText="1"/>
    </xf>
    <xf numFmtId="0" fontId="49" fillId="15" borderId="13" xfId="0" applyFont="1" applyFill="1" applyBorder="1" applyAlignment="1">
      <alignment horizontal="left" vertical="center"/>
    </xf>
    <xf numFmtId="0" fontId="81" fillId="15" borderId="9" xfId="0" applyFont="1" applyFill="1" applyBorder="1" applyAlignment="1">
      <alignment horizontal="center" vertical="center" wrapText="1"/>
    </xf>
    <xf numFmtId="164" fontId="119" fillId="15" borderId="13" xfId="1" applyNumberFormat="1" applyFill="1" applyBorder="1" applyAlignment="1" applyProtection="1">
      <alignment horizontal="center" vertical="center"/>
    </xf>
    <xf numFmtId="0" fontId="47" fillId="15" borderId="71" xfId="0" applyFont="1" applyFill="1" applyBorder="1" applyAlignment="1">
      <alignment horizontal="left" vertical="center"/>
    </xf>
    <xf numFmtId="0" fontId="81" fillId="15" borderId="5" xfId="0" applyFont="1" applyFill="1" applyBorder="1" applyAlignment="1">
      <alignment horizontal="center" vertical="center" wrapText="1"/>
    </xf>
    <xf numFmtId="0" fontId="47" fillId="15" borderId="28" xfId="0" applyFont="1" applyFill="1" applyBorder="1" applyAlignment="1">
      <alignment horizontal="left" vertical="center"/>
    </xf>
    <xf numFmtId="0" fontId="119" fillId="15" borderId="11" xfId="1" applyFill="1" applyBorder="1" applyAlignment="1" applyProtection="1">
      <alignment horizontal="center" vertical="center" wrapText="1"/>
    </xf>
    <xf numFmtId="0" fontId="47" fillId="15" borderId="72" xfId="0" applyFont="1" applyFill="1" applyBorder="1" applyAlignment="1">
      <alignment horizontal="left" vertical="center"/>
    </xf>
    <xf numFmtId="0" fontId="81" fillId="15" borderId="11" xfId="0" applyFont="1" applyFill="1" applyBorder="1" applyAlignment="1">
      <alignment horizontal="center" vertical="center" wrapText="1"/>
    </xf>
    <xf numFmtId="0" fontId="87" fillId="2" borderId="0" xfId="0" applyFont="1" applyFill="1" applyAlignment="1">
      <alignment horizontal="left" vertical="center" wrapText="1"/>
    </xf>
    <xf numFmtId="0" fontId="47" fillId="15" borderId="17" xfId="0" applyFont="1" applyFill="1" applyBorder="1" applyAlignment="1">
      <alignment horizontal="left" vertical="center"/>
    </xf>
    <xf numFmtId="0" fontId="79" fillId="2" borderId="0" xfId="0" applyFont="1" applyFill="1"/>
    <xf numFmtId="0" fontId="49" fillId="15" borderId="30" xfId="0" applyFont="1" applyFill="1" applyBorder="1" applyAlignment="1">
      <alignment horizontal="left" vertical="center" wrapText="1"/>
    </xf>
    <xf numFmtId="0" fontId="79" fillId="2" borderId="0" xfId="0" applyFont="1" applyFill="1" applyAlignment="1">
      <alignment horizontal="left" vertical="center"/>
    </xf>
    <xf numFmtId="0" fontId="89" fillId="2" borderId="0" xfId="5" applyFont="1" applyFill="1" applyBorder="1" applyAlignment="1" applyProtection="1">
      <alignment horizontal="left" vertical="center"/>
    </xf>
    <xf numFmtId="0" fontId="80" fillId="15" borderId="27" xfId="0" applyFont="1" applyFill="1" applyBorder="1" applyAlignment="1">
      <alignment horizontal="center" vertical="top" wrapText="1"/>
    </xf>
    <xf numFmtId="0" fontId="80" fillId="15" borderId="5" xfId="0" applyFont="1" applyFill="1" applyBorder="1" applyAlignment="1">
      <alignment horizontal="center" vertical="top" wrapText="1"/>
    </xf>
    <xf numFmtId="0" fontId="47" fillId="15" borderId="26" xfId="4" applyFont="1" applyFill="1" applyBorder="1" applyAlignment="1" applyProtection="1">
      <alignment horizontal="left" vertical="center" wrapText="1"/>
    </xf>
    <xf numFmtId="0" fontId="81" fillId="15" borderId="61" xfId="0" applyFont="1" applyFill="1" applyBorder="1" applyAlignment="1">
      <alignment horizontal="center" vertical="center" wrapText="1"/>
    </xf>
    <xf numFmtId="0" fontId="81" fillId="15" borderId="26" xfId="0" applyFont="1" applyFill="1" applyBorder="1" applyAlignment="1">
      <alignment horizontal="center" vertical="center"/>
    </xf>
    <xf numFmtId="0" fontId="108" fillId="2" borderId="0" xfId="5" applyFont="1" applyFill="1" applyBorder="1" applyAlignment="1" applyProtection="1">
      <alignment horizontal="left" vertical="center"/>
    </xf>
    <xf numFmtId="0" fontId="81" fillId="15" borderId="62" xfId="0" applyFont="1" applyFill="1" applyBorder="1" applyAlignment="1">
      <alignment horizontal="center" vertical="center" wrapText="1"/>
    </xf>
    <xf numFmtId="0" fontId="81" fillId="15" borderId="28" xfId="0" applyFont="1" applyFill="1" applyBorder="1" applyAlignment="1">
      <alignment horizontal="center" vertical="center"/>
    </xf>
    <xf numFmtId="0" fontId="47" fillId="15" borderId="28" xfId="0" applyFont="1" applyFill="1" applyBorder="1" applyAlignment="1">
      <alignment horizontal="left" vertical="center" wrapText="1" readingOrder="1"/>
    </xf>
    <xf numFmtId="0" fontId="121" fillId="0" borderId="0" xfId="0" applyFont="1"/>
    <xf numFmtId="0" fontId="80" fillId="15" borderId="27" xfId="0" applyFont="1" applyFill="1" applyBorder="1" applyAlignment="1">
      <alignment vertical="top" wrapText="1"/>
    </xf>
    <xf numFmtId="0" fontId="54" fillId="15" borderId="5" xfId="0" applyFont="1" applyFill="1" applyBorder="1" applyAlignment="1">
      <alignment vertical="center" wrapText="1"/>
    </xf>
    <xf numFmtId="0" fontId="47" fillId="15" borderId="28" xfId="0" applyFont="1" applyFill="1" applyBorder="1" applyAlignment="1">
      <alignment horizontal="left" vertical="center" wrapText="1"/>
    </xf>
    <xf numFmtId="0" fontId="80" fillId="15" borderId="69" xfId="0" applyFont="1" applyFill="1" applyBorder="1" applyAlignment="1">
      <alignment vertical="top" wrapText="1"/>
    </xf>
    <xf numFmtId="0" fontId="54" fillId="15" borderId="29" xfId="0" applyFont="1" applyFill="1" applyBorder="1" applyAlignment="1">
      <alignment vertical="center" wrapText="1"/>
    </xf>
    <xf numFmtId="0" fontId="47" fillId="15" borderId="31" xfId="0" applyFont="1" applyFill="1" applyBorder="1" applyAlignment="1">
      <alignment horizontal="left" vertical="center"/>
    </xf>
    <xf numFmtId="0" fontId="81" fillId="15" borderId="70" xfId="0" applyFont="1" applyFill="1" applyBorder="1" applyAlignment="1">
      <alignment horizontal="center" vertical="center" wrapText="1"/>
    </xf>
    <xf numFmtId="0" fontId="81" fillId="15" borderId="31" xfId="0" applyFont="1" applyFill="1" applyBorder="1" applyAlignment="1">
      <alignment horizontal="center" vertical="center"/>
    </xf>
    <xf numFmtId="0" fontId="53" fillId="2" borderId="0" xfId="0" applyFont="1" applyFill="1"/>
    <xf numFmtId="0" fontId="82" fillId="2" borderId="0" xfId="0" quotePrefix="1" applyFont="1" applyFill="1" applyAlignment="1">
      <alignment horizontal="center"/>
    </xf>
    <xf numFmtId="0" fontId="89" fillId="2" borderId="0" xfId="5" applyFont="1" applyFill="1" applyBorder="1" applyAlignment="1" applyProtection="1">
      <alignment horizontal="left" vertical="center" indent="1"/>
    </xf>
    <xf numFmtId="0" fontId="92" fillId="19" borderId="12" xfId="2" applyFont="1" applyFill="1" applyAlignment="1">
      <alignment horizontal="center" vertical="center" wrapText="1"/>
    </xf>
    <xf numFmtId="0" fontId="119" fillId="19" borderId="12" xfId="1" applyFill="1" applyBorder="1" applyAlignment="1" applyProtection="1">
      <alignment horizontal="center" vertical="center" wrapText="1"/>
    </xf>
    <xf numFmtId="0" fontId="78" fillId="2" borderId="0" xfId="0" applyFont="1" applyFill="1"/>
    <xf numFmtId="0" fontId="91" fillId="2" borderId="0" xfId="0" applyFont="1" applyFill="1"/>
    <xf numFmtId="0" fontId="45" fillId="2" borderId="0" xfId="0" applyFont="1" applyFill="1" applyAlignment="1">
      <alignment vertical="top"/>
    </xf>
    <xf numFmtId="0" fontId="47" fillId="4" borderId="83" xfId="0" applyFont="1" applyFill="1" applyBorder="1" applyAlignment="1" applyProtection="1">
      <alignment horizontal="center" vertical="center"/>
      <protection locked="0"/>
    </xf>
    <xf numFmtId="164" fontId="47" fillId="2" borderId="63" xfId="0" applyNumberFormat="1" applyFont="1" applyFill="1" applyBorder="1" applyAlignment="1" applyProtection="1">
      <alignment horizontal="center" vertical="top"/>
      <protection locked="0"/>
    </xf>
    <xf numFmtId="0" fontId="45" fillId="0" borderId="0" xfId="0" applyFont="1" applyProtection="1">
      <protection locked="0"/>
    </xf>
    <xf numFmtId="0" fontId="47" fillId="2" borderId="0" xfId="0" applyFont="1" applyFill="1" applyProtection="1">
      <protection locked="0"/>
    </xf>
    <xf numFmtId="0" fontId="47" fillId="2" borderId="0" xfId="0" applyFont="1" applyFill="1" applyAlignment="1" applyProtection="1">
      <alignment horizontal="center" vertical="center"/>
      <protection locked="0"/>
    </xf>
    <xf numFmtId="0" fontId="15" fillId="0" borderId="0" xfId="0" applyFont="1" applyAlignment="1">
      <alignment vertical="center" wrapText="1"/>
    </xf>
    <xf numFmtId="0" fontId="7" fillId="0" borderId="0" xfId="0" applyFont="1" applyAlignment="1">
      <alignment vertical="top" wrapText="1"/>
    </xf>
    <xf numFmtId="0" fontId="8" fillId="0" borderId="0" xfId="0" applyFont="1" applyAlignment="1">
      <alignment horizontal="left" vertical="top" wrapText="1"/>
    </xf>
    <xf numFmtId="164" fontId="7" fillId="0" borderId="0" xfId="0" applyNumberFormat="1" applyFont="1" applyAlignment="1">
      <alignment horizontal="center" vertical="center"/>
    </xf>
    <xf numFmtId="164" fontId="8" fillId="0" borderId="0" xfId="0" applyNumberFormat="1" applyFont="1" applyAlignment="1">
      <alignment horizontal="left" vertical="top" wrapText="1"/>
    </xf>
    <xf numFmtId="164" fontId="7" fillId="0" borderId="0" xfId="0" applyNumberFormat="1" applyFont="1" applyAlignment="1">
      <alignment horizontal="center" vertical="center" wrapText="1"/>
    </xf>
    <xf numFmtId="164" fontId="8" fillId="0" borderId="0" xfId="0" applyNumberFormat="1" applyFont="1" applyAlignment="1">
      <alignment vertical="top" wrapText="1"/>
    </xf>
    <xf numFmtId="0" fontId="2" fillId="0" borderId="0" xfId="0" applyFont="1" applyAlignment="1">
      <alignment horizontal="center" vertical="center"/>
    </xf>
    <xf numFmtId="166" fontId="44" fillId="2" borderId="0" xfId="0" applyNumberFormat="1" applyFont="1" applyFill="1"/>
    <xf numFmtId="166" fontId="45" fillId="2" borderId="0" xfId="0" applyNumberFormat="1" applyFont="1" applyFill="1"/>
    <xf numFmtId="166" fontId="45" fillId="2" borderId="0" xfId="0" applyNumberFormat="1" applyFont="1" applyFill="1" applyAlignment="1">
      <alignment horizontal="right"/>
    </xf>
    <xf numFmtId="166" fontId="45" fillId="0" borderId="0" xfId="0" applyNumberFormat="1" applyFont="1"/>
    <xf numFmtId="166" fontId="45" fillId="0" borderId="0" xfId="0" applyNumberFormat="1" applyFont="1" applyAlignment="1">
      <alignment horizontal="right"/>
    </xf>
    <xf numFmtId="0" fontId="60" fillId="0" borderId="0" xfId="0" applyFont="1"/>
    <xf numFmtId="0" fontId="127" fillId="0" borderId="0" xfId="0" applyFont="1" applyAlignment="1">
      <alignment vertical="center"/>
    </xf>
    <xf numFmtId="2" fontId="127" fillId="0" borderId="0" xfId="0" applyNumberFormat="1" applyFont="1" applyAlignment="1">
      <alignment horizontal="center" vertical="center"/>
    </xf>
    <xf numFmtId="0" fontId="45" fillId="2" borderId="0" xfId="0" applyFont="1" applyFill="1" applyProtection="1">
      <protection locked="0"/>
    </xf>
    <xf numFmtId="0" fontId="44" fillId="2" borderId="0" xfId="0" applyFont="1" applyFill="1" applyAlignment="1" applyProtection="1">
      <alignment vertical="center"/>
      <protection locked="0"/>
    </xf>
    <xf numFmtId="0" fontId="45" fillId="2" borderId="0" xfId="0" applyFont="1" applyFill="1" applyAlignment="1" applyProtection="1">
      <alignment vertical="center"/>
      <protection locked="0"/>
    </xf>
    <xf numFmtId="0" fontId="45" fillId="0" borderId="0" xfId="0" applyFont="1" applyAlignment="1" applyProtection="1">
      <alignment vertical="center"/>
      <protection locked="0"/>
    </xf>
    <xf numFmtId="0" fontId="46" fillId="2" borderId="4" xfId="0" applyFont="1" applyFill="1" applyBorder="1" applyAlignment="1" applyProtection="1">
      <alignment horizontal="center" vertical="center"/>
      <protection locked="0"/>
    </xf>
    <xf numFmtId="9" fontId="107" fillId="12" borderId="13" xfId="0" applyNumberFormat="1" applyFont="1" applyFill="1" applyBorder="1" applyAlignment="1" applyProtection="1">
      <alignment horizontal="center" vertical="center"/>
      <protection locked="0"/>
    </xf>
    <xf numFmtId="0" fontId="46" fillId="0" borderId="0" xfId="0" applyFont="1" applyAlignment="1" applyProtection="1">
      <alignment horizontal="left" vertical="center"/>
      <protection locked="0"/>
    </xf>
    <xf numFmtId="0" fontId="54" fillId="2" borderId="0" xfId="0" applyFont="1" applyFill="1" applyAlignment="1" applyProtection="1">
      <alignment vertical="center"/>
      <protection locked="0"/>
    </xf>
    <xf numFmtId="0" fontId="47" fillId="2" borderId="0" xfId="0" applyFont="1" applyFill="1" applyAlignment="1" applyProtection="1">
      <alignment vertical="center"/>
      <protection locked="0"/>
    </xf>
    <xf numFmtId="0" fontId="45" fillId="0" borderId="114" xfId="0" applyFont="1" applyBorder="1" applyProtection="1">
      <protection locked="0"/>
    </xf>
    <xf numFmtId="0" fontId="46" fillId="2" borderId="4" xfId="0" applyFont="1" applyFill="1" applyBorder="1" applyAlignment="1" applyProtection="1">
      <alignment horizontal="left" vertical="center"/>
      <protection locked="0"/>
    </xf>
    <xf numFmtId="164" fontId="106" fillId="2" borderId="5" xfId="0" applyNumberFormat="1" applyFont="1" applyFill="1" applyBorder="1" applyAlignment="1" applyProtection="1">
      <alignment vertical="center"/>
      <protection locked="0"/>
    </xf>
    <xf numFmtId="0" fontId="47" fillId="2" borderId="4" xfId="0" applyFont="1" applyFill="1" applyBorder="1" applyProtection="1">
      <protection locked="0"/>
    </xf>
    <xf numFmtId="0" fontId="58" fillId="2" borderId="0" xfId="0" applyFont="1" applyFill="1" applyAlignment="1" applyProtection="1">
      <alignment horizontal="center" vertical="center"/>
      <protection locked="0"/>
    </xf>
    <xf numFmtId="0" fontId="48" fillId="2" borderId="0" xfId="0" applyFont="1" applyFill="1" applyAlignment="1" applyProtection="1">
      <alignment vertical="center"/>
      <protection locked="0"/>
    </xf>
    <xf numFmtId="0" fontId="107" fillId="12" borderId="67" xfId="0" applyFont="1" applyFill="1" applyBorder="1" applyAlignment="1">
      <alignment horizontal="center" vertical="center" wrapText="1"/>
    </xf>
    <xf numFmtId="0" fontId="107" fillId="12" borderId="68" xfId="0" applyFont="1" applyFill="1" applyBorder="1" applyAlignment="1">
      <alignment horizontal="center" vertical="center"/>
    </xf>
    <xf numFmtId="0" fontId="110" fillId="2" borderId="0" xfId="0" applyFont="1" applyFill="1" applyAlignment="1">
      <alignment vertical="center"/>
    </xf>
    <xf numFmtId="0" fontId="111" fillId="2" borderId="0" xfId="0" applyFont="1" applyFill="1"/>
    <xf numFmtId="0" fontId="110" fillId="2" borderId="0" xfId="0" applyFont="1" applyFill="1"/>
    <xf numFmtId="0" fontId="47" fillId="2" borderId="0" xfId="0" applyFont="1" applyFill="1"/>
    <xf numFmtId="0" fontId="49" fillId="19" borderId="12" xfId="2" applyFont="1" applyFill="1" applyAlignment="1">
      <alignment horizontal="center" vertical="center" wrapText="1"/>
    </xf>
    <xf numFmtId="0" fontId="50" fillId="2" borderId="0" xfId="0" applyFont="1" applyFill="1" applyAlignment="1">
      <alignment horizontal="center" vertical="center"/>
    </xf>
    <xf numFmtId="0" fontId="51" fillId="2" borderId="4" xfId="0" applyFont="1" applyFill="1" applyBorder="1" applyAlignment="1">
      <alignment horizontal="center" vertical="center"/>
    </xf>
    <xf numFmtId="0" fontId="45" fillId="2" borderId="0" xfId="0" applyFont="1" applyFill="1" applyAlignment="1">
      <alignment vertical="center"/>
    </xf>
    <xf numFmtId="0" fontId="47" fillId="2" borderId="4" xfId="0" applyFont="1" applyFill="1" applyBorder="1" applyAlignment="1">
      <alignment vertical="center"/>
    </xf>
    <xf numFmtId="0" fontId="46" fillId="2" borderId="4" xfId="0" applyFont="1" applyFill="1" applyBorder="1" applyAlignment="1">
      <alignment horizontal="center" vertical="center"/>
    </xf>
    <xf numFmtId="0" fontId="112" fillId="11" borderId="16" xfId="0" applyFont="1" applyFill="1" applyBorder="1" applyAlignment="1">
      <alignment horizontal="center" vertical="center"/>
    </xf>
    <xf numFmtId="1" fontId="46" fillId="2" borderId="0" xfId="0" applyNumberFormat="1" applyFont="1" applyFill="1" applyAlignment="1">
      <alignment vertical="center"/>
    </xf>
    <xf numFmtId="0" fontId="47" fillId="2" borderId="4" xfId="0" applyFont="1" applyFill="1" applyBorder="1"/>
    <xf numFmtId="0" fontId="47" fillId="2" borderId="0" xfId="0" applyFont="1" applyFill="1" applyAlignment="1">
      <alignment horizontal="center" vertical="center"/>
    </xf>
    <xf numFmtId="0" fontId="54" fillId="2" borderId="0" xfId="0" applyFont="1" applyFill="1" applyAlignment="1">
      <alignment vertical="center"/>
    </xf>
    <xf numFmtId="164" fontId="106" fillId="9" borderId="37" xfId="0" applyNumberFormat="1" applyFont="1" applyFill="1" applyBorder="1" applyAlignment="1">
      <alignment vertical="center"/>
    </xf>
    <xf numFmtId="164" fontId="106" fillId="2" borderId="5" xfId="0" applyNumberFormat="1" applyFont="1" applyFill="1" applyBorder="1" applyAlignment="1">
      <alignment vertical="center"/>
    </xf>
    <xf numFmtId="0" fontId="47" fillId="4" borderId="0" xfId="0" applyFont="1" applyFill="1" applyAlignment="1">
      <alignment horizontal="center" vertical="center"/>
    </xf>
    <xf numFmtId="0" fontId="47" fillId="2" borderId="4" xfId="0" applyFont="1" applyFill="1" applyBorder="1" applyAlignment="1">
      <alignment horizontal="left" vertical="center"/>
    </xf>
    <xf numFmtId="164" fontId="107" fillId="18" borderId="35" xfId="0" applyNumberFormat="1" applyFont="1" applyFill="1" applyBorder="1" applyAlignment="1">
      <alignment horizontal="center"/>
    </xf>
    <xf numFmtId="164" fontId="107" fillId="2" borderId="5" xfId="0" applyNumberFormat="1" applyFont="1" applyFill="1" applyBorder="1" applyAlignment="1">
      <alignment vertical="center"/>
    </xf>
    <xf numFmtId="0" fontId="55" fillId="2" borderId="0" xfId="0" applyFont="1" applyFill="1" applyAlignment="1">
      <alignment horizontal="center"/>
    </xf>
    <xf numFmtId="0" fontId="47" fillId="4" borderId="5" xfId="0" applyFont="1" applyFill="1" applyBorder="1" applyAlignment="1">
      <alignment horizontal="center" vertical="center"/>
    </xf>
    <xf numFmtId="0" fontId="47" fillId="2" borderId="9" xfId="0" applyFont="1" applyFill="1" applyBorder="1"/>
    <xf numFmtId="0" fontId="47" fillId="2" borderId="10" xfId="0" applyFont="1" applyFill="1" applyBorder="1"/>
    <xf numFmtId="0" fontId="47" fillId="2" borderId="11" xfId="0" applyFont="1" applyFill="1" applyBorder="1" applyAlignment="1">
      <alignment horizontal="center" vertical="center"/>
    </xf>
    <xf numFmtId="0" fontId="54" fillId="2" borderId="0" xfId="0" applyFont="1" applyFill="1"/>
    <xf numFmtId="0" fontId="47" fillId="2" borderId="0" xfId="0" applyFont="1" applyFill="1" applyAlignment="1">
      <alignment horizontal="center"/>
    </xf>
    <xf numFmtId="0" fontId="48" fillId="2" borderId="0" xfId="0" applyFont="1" applyFill="1" applyAlignment="1">
      <alignment horizontal="center" vertical="center"/>
    </xf>
    <xf numFmtId="0" fontId="122" fillId="2" borderId="0" xfId="0" applyFont="1" applyFill="1" applyAlignment="1">
      <alignment horizontal="center" vertical="center"/>
    </xf>
    <xf numFmtId="0" fontId="58" fillId="2" borderId="0" xfId="0" applyFont="1" applyFill="1" applyAlignment="1">
      <alignment horizontal="center" vertical="center"/>
    </xf>
    <xf numFmtId="0" fontId="48" fillId="2" borderId="0" xfId="0" applyFont="1" applyFill="1" applyAlignment="1">
      <alignment vertical="center"/>
    </xf>
    <xf numFmtId="0" fontId="58" fillId="2" borderId="0" xfId="0" applyFont="1" applyFill="1" applyAlignment="1">
      <alignment vertical="center"/>
    </xf>
    <xf numFmtId="0" fontId="92" fillId="3" borderId="12" xfId="2" applyFont="1">
      <alignment horizontal="center" vertical="top" wrapText="1"/>
    </xf>
    <xf numFmtId="0" fontId="44" fillId="2" borderId="0" xfId="0" applyFont="1" applyFill="1" applyAlignment="1">
      <alignment horizontal="center" vertical="center"/>
    </xf>
    <xf numFmtId="164" fontId="106" fillId="9" borderId="36" xfId="0" applyNumberFormat="1" applyFont="1" applyFill="1" applyBorder="1" applyAlignment="1">
      <alignment vertical="center"/>
    </xf>
    <xf numFmtId="166" fontId="53" fillId="2" borderId="0" xfId="0" applyNumberFormat="1" applyFont="1" applyFill="1" applyAlignment="1">
      <alignment horizontal="center"/>
    </xf>
    <xf numFmtId="166" fontId="45" fillId="2" borderId="0" xfId="0" applyNumberFormat="1" applyFont="1" applyFill="1" applyAlignment="1">
      <alignment horizontal="center"/>
    </xf>
    <xf numFmtId="166" fontId="45" fillId="0" borderId="0" xfId="0" applyNumberFormat="1" applyFont="1" applyAlignment="1">
      <alignment horizontal="center"/>
    </xf>
    <xf numFmtId="0" fontId="48" fillId="0" borderId="0" xfId="0" applyFont="1" applyProtection="1">
      <protection hidden="1"/>
    </xf>
    <xf numFmtId="0" fontId="48" fillId="0" borderId="0" xfId="0" applyFont="1"/>
    <xf numFmtId="0" fontId="48" fillId="0" borderId="0" xfId="0" applyFont="1" applyAlignment="1">
      <alignment horizontal="left" vertical="center"/>
    </xf>
    <xf numFmtId="0" fontId="25" fillId="0" borderId="0" xfId="0" applyFont="1" applyAlignment="1">
      <alignment vertical="center"/>
    </xf>
    <xf numFmtId="2" fontId="25" fillId="0" borderId="0" xfId="0" applyNumberFormat="1" applyFont="1" applyAlignment="1">
      <alignment horizontal="center" vertical="center"/>
    </xf>
    <xf numFmtId="0" fontId="60" fillId="2" borderId="0" xfId="0" applyFont="1" applyFill="1" applyProtection="1">
      <protection locked="0"/>
    </xf>
    <xf numFmtId="0" fontId="60" fillId="0" borderId="0" xfId="0" applyFont="1" applyProtection="1">
      <protection locked="0"/>
    </xf>
    <xf numFmtId="0" fontId="60" fillId="0" borderId="0" xfId="0" applyFont="1" applyAlignment="1" applyProtection="1">
      <alignment horizontal="left"/>
      <protection locked="0"/>
    </xf>
    <xf numFmtId="0" fontId="60" fillId="0" borderId="0" xfId="0" applyFont="1" applyAlignment="1" applyProtection="1">
      <alignment vertical="center"/>
      <protection locked="0"/>
    </xf>
    <xf numFmtId="0" fontId="60" fillId="0" borderId="0" xfId="0" applyFont="1" applyAlignment="1" applyProtection="1">
      <alignment horizontal="left" vertical="center"/>
      <protection locked="0"/>
    </xf>
    <xf numFmtId="0" fontId="130" fillId="0" borderId="0" xfId="0" applyFont="1" applyAlignment="1" applyProtection="1">
      <alignment horizontal="center" vertical="center"/>
      <protection locked="0"/>
    </xf>
    <xf numFmtId="0" fontId="60" fillId="0" borderId="0" xfId="0" quotePrefix="1" applyFont="1" applyAlignment="1" applyProtection="1">
      <alignment horizontal="left" vertical="center"/>
      <protection locked="0"/>
    </xf>
    <xf numFmtId="9" fontId="130" fillId="0" borderId="0" xfId="0" applyNumberFormat="1" applyFont="1" applyAlignment="1" applyProtection="1">
      <alignment horizontal="center" vertical="center"/>
      <protection locked="0"/>
    </xf>
    <xf numFmtId="49" fontId="60" fillId="0" borderId="0" xfId="0" applyNumberFormat="1" applyFont="1" applyAlignment="1" applyProtection="1">
      <alignment vertical="center"/>
      <protection locked="0"/>
    </xf>
    <xf numFmtId="0" fontId="60" fillId="0" borderId="0" xfId="0" applyFont="1" applyAlignment="1" applyProtection="1">
      <alignment horizontal="left" vertical="top" wrapText="1"/>
      <protection locked="0"/>
    </xf>
    <xf numFmtId="0" fontId="48" fillId="0" borderId="0" xfId="0" applyFont="1" applyProtection="1">
      <protection locked="0"/>
    </xf>
    <xf numFmtId="0" fontId="48" fillId="0" borderId="0" xfId="0" applyFont="1" applyAlignment="1" applyProtection="1">
      <alignment horizontal="left"/>
      <protection locked="0"/>
    </xf>
    <xf numFmtId="0" fontId="109" fillId="0" borderId="0" xfId="0" applyFont="1" applyProtection="1">
      <protection locked="0"/>
    </xf>
    <xf numFmtId="0" fontId="48" fillId="0" borderId="0" xfId="0" applyFont="1" applyAlignment="1" applyProtection="1">
      <alignment vertical="center"/>
      <protection locked="0"/>
    </xf>
    <xf numFmtId="0" fontId="53" fillId="0" borderId="0" xfId="0" applyFont="1" applyAlignment="1" applyProtection="1">
      <alignment vertical="center"/>
      <protection locked="0"/>
    </xf>
    <xf numFmtId="0" fontId="50" fillId="0" borderId="0" xfId="0" applyFont="1" applyAlignment="1" applyProtection="1">
      <alignment horizontal="center" vertical="center"/>
      <protection locked="0"/>
    </xf>
    <xf numFmtId="1" fontId="50" fillId="0" borderId="0" xfId="0" applyNumberFormat="1" applyFont="1" applyAlignment="1" applyProtection="1">
      <alignment vertical="center"/>
      <protection locked="0"/>
    </xf>
    <xf numFmtId="0" fontId="25" fillId="0" borderId="0" xfId="2" applyFont="1" applyFill="1" applyBorder="1" applyAlignment="1" applyProtection="1">
      <alignment horizontal="center" vertical="center" wrapText="1"/>
      <protection locked="0"/>
    </xf>
    <xf numFmtId="0" fontId="48" fillId="2" borderId="0" xfId="0" applyFont="1" applyFill="1" applyAlignment="1">
      <alignment horizontal="left"/>
    </xf>
    <xf numFmtId="0" fontId="48" fillId="0" borderId="0" xfId="0" applyFont="1" applyAlignment="1" applyProtection="1">
      <alignment horizontal="left"/>
      <protection hidden="1"/>
    </xf>
    <xf numFmtId="0" fontId="48" fillId="0" borderId="0" xfId="0" applyFont="1" applyAlignment="1">
      <alignment horizontal="left"/>
    </xf>
    <xf numFmtId="0" fontId="131" fillId="2" borderId="0" xfId="0" applyFont="1" applyFill="1" applyAlignment="1">
      <alignment horizontal="center" vertical="center" wrapText="1"/>
    </xf>
    <xf numFmtId="0" fontId="132" fillId="0" borderId="0" xfId="0" applyFont="1" applyProtection="1">
      <protection hidden="1"/>
    </xf>
    <xf numFmtId="0" fontId="132" fillId="0" borderId="0" xfId="0" applyFont="1"/>
    <xf numFmtId="0" fontId="87" fillId="2" borderId="0" xfId="0" applyFont="1" applyFill="1" applyAlignment="1">
      <alignment horizontal="center" vertical="center" wrapText="1"/>
    </xf>
    <xf numFmtId="0" fontId="133" fillId="2" borderId="0" xfId="5" applyFont="1" applyFill="1" applyBorder="1" applyAlignment="1" applyProtection="1">
      <alignment horizontal="left" vertical="center"/>
    </xf>
    <xf numFmtId="0" fontId="134" fillId="2" borderId="0" xfId="5" applyFont="1" applyFill="1" applyBorder="1" applyAlignment="1" applyProtection="1">
      <alignment horizontal="left" vertical="center"/>
    </xf>
    <xf numFmtId="0" fontId="133" fillId="2" borderId="0" xfId="5" applyFont="1" applyFill="1" applyBorder="1" applyAlignment="1" applyProtection="1">
      <alignment horizontal="left" vertical="center" indent="1"/>
    </xf>
    <xf numFmtId="49" fontId="25" fillId="2" borderId="0" xfId="0" applyNumberFormat="1" applyFont="1" applyFill="1" applyAlignment="1" applyProtection="1">
      <alignment horizontal="left" vertical="center" indent="1"/>
      <protection locked="0"/>
    </xf>
    <xf numFmtId="0" fontId="112" fillId="11" borderId="16" xfId="0" applyFont="1" applyFill="1" applyBorder="1" applyAlignment="1">
      <alignment horizontal="center" vertical="center" wrapText="1"/>
    </xf>
    <xf numFmtId="49" fontId="135" fillId="2" borderId="14" xfId="0" quotePrefix="1" applyNumberFormat="1" applyFont="1" applyFill="1" applyBorder="1" applyAlignment="1" applyProtection="1">
      <alignment horizontal="left" vertical="center"/>
      <protection locked="0"/>
    </xf>
    <xf numFmtId="0" fontId="91" fillId="0" borderId="14" xfId="0" applyFont="1" applyBorder="1" applyProtection="1">
      <protection locked="0"/>
    </xf>
    <xf numFmtId="49" fontId="135" fillId="2" borderId="14" xfId="0" applyNumberFormat="1" applyFont="1" applyFill="1" applyBorder="1" applyAlignment="1" applyProtection="1">
      <alignment horizontal="left" vertical="center"/>
      <protection locked="0"/>
    </xf>
    <xf numFmtId="0" fontId="114" fillId="25" borderId="91" xfId="0" applyFont="1" applyFill="1" applyBorder="1" applyAlignment="1">
      <alignment horizontal="center"/>
    </xf>
    <xf numFmtId="0" fontId="114" fillId="25" borderId="90" xfId="0" applyFont="1" applyFill="1" applyBorder="1" applyAlignment="1">
      <alignment horizontal="center" vertical="center" wrapText="1"/>
    </xf>
    <xf numFmtId="164" fontId="94" fillId="25" borderId="13" xfId="0" applyNumberFormat="1" applyFont="1" applyFill="1" applyBorder="1" applyAlignment="1">
      <alignment horizontal="center" vertical="center" wrapText="1"/>
    </xf>
    <xf numFmtId="0" fontId="77" fillId="2" borderId="0" xfId="0" applyFont="1" applyFill="1" applyAlignment="1">
      <alignment vertical="top" wrapText="1"/>
    </xf>
    <xf numFmtId="0" fontId="77" fillId="2" borderId="0" xfId="0" applyFont="1" applyFill="1" applyAlignment="1">
      <alignment vertical="top"/>
    </xf>
    <xf numFmtId="0" fontId="45" fillId="0" borderId="0" xfId="0" applyFont="1" applyAlignment="1">
      <alignment vertical="top" wrapText="1"/>
    </xf>
    <xf numFmtId="0" fontId="92" fillId="2" borderId="0" xfId="0" applyFont="1" applyFill="1" applyAlignment="1">
      <alignment horizontal="center" vertical="top"/>
    </xf>
    <xf numFmtId="164" fontId="114" fillId="25" borderId="17" xfId="0" applyNumberFormat="1" applyFont="1" applyFill="1" applyBorder="1" applyAlignment="1">
      <alignment horizontal="center" vertical="center" wrapText="1"/>
    </xf>
    <xf numFmtId="0" fontId="92" fillId="2" borderId="0" xfId="0" applyFont="1" applyFill="1"/>
    <xf numFmtId="0" fontId="92" fillId="2" borderId="5" xfId="0" applyFont="1" applyFill="1" applyBorder="1" applyAlignment="1">
      <alignment horizontal="center" vertical="center" wrapText="1"/>
    </xf>
    <xf numFmtId="1" fontId="45" fillId="0" borderId="0" xfId="0" applyNumberFormat="1" applyFont="1"/>
    <xf numFmtId="1" fontId="45" fillId="2" borderId="0" xfId="0" applyNumberFormat="1" applyFont="1" applyFill="1"/>
    <xf numFmtId="0" fontId="52" fillId="10" borderId="20" xfId="0" applyFont="1" applyFill="1" applyBorder="1" applyAlignment="1">
      <alignment vertical="center" wrapText="1"/>
    </xf>
    <xf numFmtId="0" fontId="60" fillId="0" borderId="0" xfId="0" applyFont="1" applyAlignment="1" applyProtection="1">
      <alignment horizontal="center" vertical="center" wrapText="1"/>
      <protection locked="0"/>
    </xf>
    <xf numFmtId="0" fontId="130" fillId="0" borderId="0" xfId="0" applyFont="1" applyAlignment="1" applyProtection="1">
      <alignment horizontal="left" vertical="center"/>
      <protection locked="0"/>
    </xf>
    <xf numFmtId="0" fontId="60" fillId="0" borderId="0" xfId="0" applyFont="1" applyAlignment="1" applyProtection="1">
      <alignment horizontal="center" vertical="center"/>
      <protection locked="0"/>
    </xf>
    <xf numFmtId="164" fontId="130" fillId="0" borderId="0" xfId="0" applyNumberFormat="1" applyFont="1" applyAlignment="1" applyProtection="1">
      <alignment horizontal="left" vertical="center"/>
      <protection locked="0"/>
    </xf>
    <xf numFmtId="49" fontId="60" fillId="0" borderId="0" xfId="0" quotePrefix="1" applyNumberFormat="1" applyFont="1" applyAlignment="1" applyProtection="1">
      <alignment horizontal="left" vertical="center"/>
      <protection locked="0"/>
    </xf>
    <xf numFmtId="49" fontId="60" fillId="0" borderId="0" xfId="0" applyNumberFormat="1" applyFont="1" applyAlignment="1" applyProtection="1">
      <alignment horizontal="left" vertical="center"/>
      <protection locked="0"/>
    </xf>
    <xf numFmtId="49" fontId="130" fillId="0" borderId="0" xfId="0" applyNumberFormat="1" applyFont="1" applyAlignment="1" applyProtection="1">
      <alignment horizontal="center" vertical="center"/>
      <protection locked="0"/>
    </xf>
    <xf numFmtId="166" fontId="60" fillId="0" borderId="0" xfId="0" applyNumberFormat="1" applyFont="1" applyAlignment="1" applyProtection="1">
      <alignment horizontal="left"/>
      <protection hidden="1"/>
    </xf>
    <xf numFmtId="166" fontId="60" fillId="0" borderId="0" xfId="0" applyNumberFormat="1" applyFont="1" applyAlignment="1" applyProtection="1">
      <alignment horizontal="center"/>
      <protection hidden="1"/>
    </xf>
    <xf numFmtId="166" fontId="60" fillId="0" borderId="0" xfId="0" applyNumberFormat="1" applyFont="1" applyAlignment="1" applyProtection="1">
      <alignment horizontal="right"/>
      <protection hidden="1"/>
    </xf>
    <xf numFmtId="166" fontId="60" fillId="0" borderId="0" xfId="0" applyNumberFormat="1" applyFont="1" applyAlignment="1" applyProtection="1">
      <alignment horizontal="left" vertical="top"/>
      <protection hidden="1"/>
    </xf>
    <xf numFmtId="166" fontId="60" fillId="0" borderId="0" xfId="0" applyNumberFormat="1" applyFont="1" applyAlignment="1" applyProtection="1">
      <alignment horizontal="center" vertical="top"/>
      <protection hidden="1"/>
    </xf>
    <xf numFmtId="166" fontId="136" fillId="0" borderId="0" xfId="0" applyNumberFormat="1" applyFont="1" applyProtection="1">
      <protection hidden="1"/>
    </xf>
    <xf numFmtId="166" fontId="136" fillId="0" borderId="0" xfId="0" applyNumberFormat="1" applyFont="1" applyAlignment="1" applyProtection="1">
      <alignment horizontal="right"/>
      <protection hidden="1"/>
    </xf>
    <xf numFmtId="166" fontId="137" fillId="0" borderId="0" xfId="0" applyNumberFormat="1" applyFont="1" applyAlignment="1" applyProtection="1">
      <alignment horizontal="center" vertical="center" wrapText="1"/>
      <protection hidden="1"/>
    </xf>
    <xf numFmtId="2" fontId="137" fillId="0" borderId="0" xfId="0" applyNumberFormat="1" applyFont="1" applyAlignment="1" applyProtection="1">
      <alignment horizontal="center" vertical="center"/>
      <protection hidden="1"/>
    </xf>
    <xf numFmtId="166" fontId="130" fillId="0" borderId="0" xfId="0" applyNumberFormat="1" applyFont="1" applyAlignment="1" applyProtection="1">
      <alignment horizontal="center" vertical="center" wrapText="1"/>
      <protection hidden="1"/>
    </xf>
    <xf numFmtId="166" fontId="60" fillId="0" borderId="0" xfId="0" applyNumberFormat="1" applyFont="1" applyProtection="1">
      <protection hidden="1"/>
    </xf>
    <xf numFmtId="2" fontId="130" fillId="0" borderId="0" xfId="0" applyNumberFormat="1" applyFont="1" applyAlignment="1" applyProtection="1">
      <alignment horizontal="center" vertical="center" wrapText="1"/>
      <protection hidden="1"/>
    </xf>
    <xf numFmtId="2" fontId="60" fillId="0" borderId="0" xfId="0" applyNumberFormat="1" applyFont="1" applyAlignment="1" applyProtection="1">
      <alignment horizontal="right"/>
      <protection hidden="1"/>
    </xf>
    <xf numFmtId="2" fontId="60" fillId="0" borderId="0" xfId="0" applyNumberFormat="1" applyFont="1" applyProtection="1">
      <protection hidden="1"/>
    </xf>
    <xf numFmtId="166" fontId="130" fillId="0" borderId="0" xfId="0" applyNumberFormat="1" applyFont="1" applyAlignment="1" applyProtection="1">
      <alignment horizontal="center" vertical="top" wrapText="1"/>
      <protection hidden="1"/>
    </xf>
    <xf numFmtId="166" fontId="137" fillId="0" borderId="0" xfId="0" applyNumberFormat="1" applyFont="1" applyAlignment="1" applyProtection="1">
      <alignment horizontal="left" vertical="center" wrapText="1"/>
      <protection hidden="1"/>
    </xf>
    <xf numFmtId="166" fontId="130" fillId="0" borderId="0" xfId="0" applyNumberFormat="1" applyFont="1" applyAlignment="1" applyProtection="1">
      <alignment horizontal="center" vertical="center"/>
      <protection hidden="1"/>
    </xf>
    <xf numFmtId="166" fontId="138" fillId="0" borderId="0" xfId="5" applyNumberFormat="1" applyFont="1" applyFill="1" applyBorder="1" applyAlignment="1" applyProtection="1">
      <alignment horizontal="left" vertical="center"/>
      <protection hidden="1"/>
    </xf>
    <xf numFmtId="166" fontId="60" fillId="0" borderId="0" xfId="0" applyNumberFormat="1" applyFont="1" applyAlignment="1" applyProtection="1">
      <alignment horizontal="center" vertical="center" wrapText="1"/>
      <protection locked="0" hidden="1"/>
    </xf>
    <xf numFmtId="166" fontId="139" fillId="0" borderId="0" xfId="5" applyNumberFormat="1" applyFont="1" applyFill="1" applyBorder="1" applyAlignment="1" applyProtection="1">
      <alignment horizontal="left" vertical="center"/>
      <protection hidden="1"/>
    </xf>
    <xf numFmtId="166" fontId="130" fillId="0" borderId="0" xfId="0" applyNumberFormat="1" applyFont="1" applyAlignment="1" applyProtection="1">
      <alignment horizontal="center" vertical="center" wrapText="1"/>
      <protection locked="0" hidden="1"/>
    </xf>
    <xf numFmtId="166" fontId="138" fillId="0" borderId="0" xfId="5" applyNumberFormat="1" applyFont="1" applyFill="1" applyBorder="1" applyAlignment="1" applyProtection="1">
      <alignment horizontal="left" vertical="center" indent="1"/>
      <protection hidden="1"/>
    </xf>
    <xf numFmtId="166" fontId="127" fillId="0" borderId="0" xfId="0" applyNumberFormat="1" applyFont="1" applyAlignment="1" applyProtection="1">
      <alignment horizontal="left" vertical="center" indent="1"/>
      <protection locked="0" hidden="1"/>
    </xf>
    <xf numFmtId="166" fontId="130" fillId="0" borderId="0" xfId="0" applyNumberFormat="1" applyFont="1" applyAlignment="1" applyProtection="1">
      <alignment horizontal="center"/>
      <protection hidden="1"/>
    </xf>
    <xf numFmtId="166" fontId="60" fillId="0" borderId="0" xfId="0" applyNumberFormat="1" applyFont="1"/>
    <xf numFmtId="2" fontId="60" fillId="0" borderId="0" xfId="0" applyNumberFormat="1" applyFont="1" applyAlignment="1" applyProtection="1">
      <alignment horizontal="center" vertical="center"/>
      <protection hidden="1"/>
    </xf>
    <xf numFmtId="166" fontId="60" fillId="2" borderId="0" xfId="0" applyNumberFormat="1" applyFont="1" applyFill="1"/>
    <xf numFmtId="166" fontId="130" fillId="2" borderId="0" xfId="0" applyNumberFormat="1" applyFont="1" applyFill="1" applyAlignment="1">
      <alignment horizontal="center"/>
    </xf>
    <xf numFmtId="166" fontId="60" fillId="2" borderId="0" xfId="0" applyNumberFormat="1" applyFont="1" applyFill="1" applyAlignment="1">
      <alignment horizontal="right"/>
    </xf>
    <xf numFmtId="10" fontId="127" fillId="0" borderId="0" xfId="2" applyNumberFormat="1" applyFont="1" applyFill="1" applyBorder="1" applyAlignment="1" applyProtection="1">
      <alignment horizontal="center" vertical="center" wrapText="1"/>
      <protection hidden="1"/>
    </xf>
    <xf numFmtId="2" fontId="127" fillId="0" borderId="0" xfId="2" applyNumberFormat="1" applyFont="1" applyFill="1" applyBorder="1" applyAlignment="1" applyProtection="1">
      <alignment horizontal="center" vertical="center" wrapText="1"/>
      <protection hidden="1"/>
    </xf>
    <xf numFmtId="0" fontId="51" fillId="0" borderId="0" xfId="1" applyFont="1" applyFill="1" applyBorder="1" applyAlignment="1" applyProtection="1">
      <alignment horizontal="left" vertical="center" wrapText="1"/>
      <protection hidden="1"/>
    </xf>
    <xf numFmtId="0" fontId="127" fillId="0" borderId="0" xfId="1" applyFont="1" applyFill="1" applyBorder="1" applyAlignment="1" applyProtection="1">
      <alignment horizontal="left" vertical="center" wrapText="1"/>
      <protection hidden="1"/>
    </xf>
    <xf numFmtId="165" fontId="137" fillId="0" borderId="0" xfId="7" applyNumberFormat="1" applyFont="1" applyBorder="1" applyAlignment="1" applyProtection="1">
      <alignment horizontal="center" vertical="center"/>
      <protection locked="0" hidden="1"/>
    </xf>
    <xf numFmtId="2" fontId="127" fillId="0" borderId="0" xfId="2" applyNumberFormat="1" applyFont="1" applyFill="1" applyBorder="1" applyAlignment="1" applyProtection="1">
      <alignment horizontal="right" vertical="center" wrapText="1"/>
      <protection hidden="1"/>
    </xf>
    <xf numFmtId="9" fontId="137" fillId="0" borderId="0" xfId="7" applyFont="1" applyBorder="1" applyAlignment="1" applyProtection="1">
      <alignment horizontal="right" vertical="center" wrapText="1"/>
      <protection hidden="1"/>
    </xf>
    <xf numFmtId="0" fontId="60" fillId="0" borderId="0" xfId="0" applyFont="1" applyProtection="1">
      <protection hidden="1"/>
    </xf>
    <xf numFmtId="0" fontId="127" fillId="0" borderId="0" xfId="0" applyFont="1" applyAlignment="1" applyProtection="1">
      <alignment vertical="center"/>
      <protection hidden="1"/>
    </xf>
    <xf numFmtId="2" fontId="127" fillId="0" borderId="0" xfId="0" applyNumberFormat="1" applyFont="1" applyAlignment="1" applyProtection="1">
      <alignment vertical="center"/>
      <protection hidden="1"/>
    </xf>
    <xf numFmtId="0" fontId="130" fillId="0" borderId="0" xfId="0" applyFont="1" applyAlignment="1" applyProtection="1">
      <alignment horizontal="left" vertical="center"/>
      <protection hidden="1"/>
    </xf>
    <xf numFmtId="0" fontId="130" fillId="2" borderId="0" xfId="0" applyFont="1" applyFill="1" applyAlignment="1" applyProtection="1">
      <alignment horizontal="left" vertical="center"/>
      <protection hidden="1"/>
    </xf>
    <xf numFmtId="0" fontId="140" fillId="2" borderId="0" xfId="0" applyFont="1" applyFill="1" applyProtection="1">
      <protection hidden="1"/>
    </xf>
    <xf numFmtId="0" fontId="141" fillId="2" borderId="0" xfId="0" applyFont="1" applyFill="1" applyProtection="1">
      <protection hidden="1"/>
    </xf>
    <xf numFmtId="0" fontId="141" fillId="2" borderId="0" xfId="0" applyFont="1" applyFill="1" applyAlignment="1" applyProtection="1">
      <alignment horizontal="center"/>
      <protection hidden="1"/>
    </xf>
    <xf numFmtId="0" fontId="141" fillId="2" borderId="0" xfId="0" applyFont="1" applyFill="1" applyAlignment="1" applyProtection="1">
      <alignment vertical="top"/>
      <protection hidden="1"/>
    </xf>
    <xf numFmtId="0" fontId="141" fillId="2" borderId="0" xfId="0" applyFont="1" applyFill="1"/>
    <xf numFmtId="2" fontId="127" fillId="0" borderId="0" xfId="0" applyNumberFormat="1" applyFont="1" applyAlignment="1" applyProtection="1">
      <alignment horizontal="center" vertical="center"/>
      <protection hidden="1"/>
    </xf>
    <xf numFmtId="9" fontId="127" fillId="0" borderId="0" xfId="0" applyNumberFormat="1" applyFont="1" applyAlignment="1" applyProtection="1">
      <alignment horizontal="left" vertical="center"/>
      <protection hidden="1"/>
    </xf>
    <xf numFmtId="9" fontId="127" fillId="2" borderId="0" xfId="0" applyNumberFormat="1" applyFont="1" applyFill="1" applyAlignment="1" applyProtection="1">
      <alignment horizontal="left" vertical="center"/>
      <protection hidden="1"/>
    </xf>
    <xf numFmtId="9" fontId="127" fillId="2" borderId="0" xfId="0" applyNumberFormat="1" applyFont="1" applyFill="1" applyAlignment="1" applyProtection="1">
      <alignment horizontal="right" vertical="center"/>
      <protection hidden="1"/>
    </xf>
    <xf numFmtId="0" fontId="142" fillId="2" borderId="0" xfId="0" applyFont="1" applyFill="1" applyAlignment="1" applyProtection="1">
      <alignment vertical="center" wrapText="1"/>
      <protection hidden="1"/>
    </xf>
    <xf numFmtId="0" fontId="130" fillId="2" borderId="0" xfId="0" applyFont="1" applyFill="1" applyAlignment="1" applyProtection="1">
      <alignment horizontal="center" vertical="center" wrapText="1"/>
      <protection hidden="1"/>
    </xf>
    <xf numFmtId="0" fontId="143" fillId="2" borderId="0" xfId="0" applyFont="1" applyFill="1" applyAlignment="1" applyProtection="1">
      <alignment horizontal="left" vertical="center" wrapText="1"/>
      <protection hidden="1"/>
    </xf>
    <xf numFmtId="164" fontId="130" fillId="2" borderId="0" xfId="0" applyNumberFormat="1" applyFont="1" applyFill="1" applyAlignment="1" applyProtection="1">
      <alignment vertical="top" wrapText="1"/>
      <protection hidden="1"/>
    </xf>
    <xf numFmtId="0" fontId="60" fillId="2" borderId="0" xfId="0" applyFont="1" applyFill="1" applyAlignment="1" applyProtection="1">
      <alignment wrapText="1"/>
      <protection hidden="1"/>
    </xf>
    <xf numFmtId="0" fontId="60" fillId="2" borderId="0" xfId="0" applyFont="1" applyFill="1" applyAlignment="1">
      <alignment wrapText="1"/>
    </xf>
    <xf numFmtId="0" fontId="51" fillId="0" borderId="0" xfId="0" applyFont="1" applyAlignment="1" applyProtection="1">
      <alignment horizontal="left" vertical="center" wrapText="1"/>
      <protection hidden="1"/>
    </xf>
    <xf numFmtId="0" fontId="127" fillId="0" borderId="0" xfId="0" applyFont="1" applyAlignment="1" applyProtection="1">
      <alignment horizontal="center" vertical="center"/>
      <protection hidden="1"/>
    </xf>
    <xf numFmtId="9" fontId="142" fillId="2" borderId="0" xfId="0" applyNumberFormat="1" applyFont="1" applyFill="1" applyAlignment="1" applyProtection="1">
      <alignment horizontal="center" vertical="center"/>
      <protection hidden="1"/>
    </xf>
    <xf numFmtId="0" fontId="127" fillId="0" borderId="0" xfId="0" applyFont="1" applyAlignment="1" applyProtection="1">
      <alignment horizontal="left" vertical="center" wrapText="1"/>
      <protection hidden="1"/>
    </xf>
    <xf numFmtId="9" fontId="127" fillId="0" borderId="0" xfId="0" applyNumberFormat="1" applyFont="1" applyAlignment="1" applyProtection="1">
      <alignment horizontal="center" vertical="center"/>
      <protection hidden="1"/>
    </xf>
    <xf numFmtId="0" fontId="60" fillId="2" borderId="0" xfId="0" applyFont="1" applyFill="1" applyProtection="1">
      <protection hidden="1"/>
    </xf>
    <xf numFmtId="0" fontId="140" fillId="0" borderId="0" xfId="0" applyFont="1" applyAlignment="1" applyProtection="1">
      <alignment horizontal="center" vertical="center" wrapText="1"/>
      <protection hidden="1"/>
    </xf>
    <xf numFmtId="0" fontId="141" fillId="0" borderId="0" xfId="0" applyFont="1" applyAlignment="1" applyProtection="1">
      <alignment horizontal="center" vertical="center" wrapText="1"/>
      <protection hidden="1"/>
    </xf>
    <xf numFmtId="0" fontId="144" fillId="0" borderId="0" xfId="0" applyFont="1" applyAlignment="1" applyProtection="1">
      <alignment horizontal="center" vertical="center" wrapText="1"/>
      <protection hidden="1"/>
    </xf>
    <xf numFmtId="0" fontId="60" fillId="0" borderId="0" xfId="0" applyFont="1" applyAlignment="1" applyProtection="1">
      <alignment horizontal="left" vertical="center"/>
      <protection hidden="1"/>
    </xf>
    <xf numFmtId="0" fontId="127" fillId="0" borderId="0" xfId="0" applyFont="1" applyAlignment="1" applyProtection="1">
      <alignment horizontal="left" vertical="center"/>
      <protection hidden="1"/>
    </xf>
    <xf numFmtId="2" fontId="51" fillId="0" borderId="0" xfId="0" applyNumberFormat="1" applyFont="1" applyAlignment="1" applyProtection="1">
      <alignment horizontal="center" vertical="center" wrapText="1"/>
      <protection hidden="1"/>
    </xf>
    <xf numFmtId="0" fontId="137" fillId="0" borderId="0" xfId="0" applyFont="1" applyAlignment="1" applyProtection="1">
      <alignment horizontal="center" vertical="center" wrapText="1"/>
      <protection hidden="1"/>
    </xf>
    <xf numFmtId="0" fontId="137" fillId="0" borderId="0" xfId="0" applyFont="1" applyAlignment="1" applyProtection="1">
      <alignment horizontal="center" vertical="center"/>
      <protection locked="0" hidden="1"/>
    </xf>
    <xf numFmtId="164" fontId="137" fillId="0" borderId="0" xfId="0" applyNumberFormat="1" applyFont="1" applyAlignment="1" applyProtection="1">
      <alignment horizontal="center" vertical="center"/>
      <protection hidden="1"/>
    </xf>
    <xf numFmtId="0" fontId="60" fillId="0" borderId="0" xfId="0" applyFont="1" applyAlignment="1">
      <alignment horizontal="left" vertical="center"/>
    </xf>
    <xf numFmtId="2" fontId="127" fillId="0" borderId="0" xfId="0" applyNumberFormat="1" applyFont="1" applyAlignment="1" applyProtection="1">
      <alignment horizontal="center" vertical="center" wrapText="1"/>
      <protection hidden="1"/>
    </xf>
    <xf numFmtId="0" fontId="127" fillId="0" borderId="0" xfId="0" applyFont="1" applyAlignment="1" applyProtection="1">
      <alignment horizontal="center" vertical="center" wrapText="1"/>
      <protection hidden="1"/>
    </xf>
    <xf numFmtId="0" fontId="145" fillId="0" borderId="0" xfId="0" applyFont="1" applyAlignment="1" applyProtection="1">
      <alignment horizontal="left" vertical="center" wrapText="1"/>
      <protection hidden="1"/>
    </xf>
    <xf numFmtId="0" fontId="130" fillId="2" borderId="0" xfId="0" applyFont="1" applyFill="1" applyAlignment="1" applyProtection="1">
      <alignment horizontal="center" vertical="center"/>
      <protection hidden="1"/>
    </xf>
    <xf numFmtId="165" fontId="130" fillId="2" borderId="0" xfId="0" applyNumberFormat="1" applyFont="1" applyFill="1" applyAlignment="1" applyProtection="1">
      <alignment horizontal="center" vertical="center"/>
      <protection hidden="1"/>
    </xf>
    <xf numFmtId="0" fontId="146" fillId="0" borderId="0" xfId="0" applyFont="1" applyAlignment="1" applyProtection="1">
      <alignment horizontal="left" vertical="center" wrapText="1"/>
      <protection hidden="1"/>
    </xf>
    <xf numFmtId="165" fontId="60" fillId="2" borderId="0" xfId="0" applyNumberFormat="1" applyFont="1" applyFill="1" applyAlignment="1" applyProtection="1">
      <alignment horizontal="center" vertical="center"/>
      <protection hidden="1"/>
    </xf>
    <xf numFmtId="0" fontId="51" fillId="0" borderId="0" xfId="0" applyFont="1" applyAlignment="1" applyProtection="1">
      <alignment horizontal="center" vertical="center" wrapText="1"/>
      <protection hidden="1"/>
    </xf>
    <xf numFmtId="165" fontId="60" fillId="2" borderId="0" xfId="0" applyNumberFormat="1" applyFont="1" applyFill="1" applyAlignment="1" applyProtection="1">
      <alignment horizontal="center"/>
      <protection hidden="1"/>
    </xf>
    <xf numFmtId="10" fontId="127" fillId="0" borderId="0" xfId="0" applyNumberFormat="1" applyFont="1" applyAlignment="1" applyProtection="1">
      <alignment horizontal="center" vertical="center" wrapText="1"/>
      <protection hidden="1"/>
    </xf>
    <xf numFmtId="165" fontId="130" fillId="2" borderId="0" xfId="0" applyNumberFormat="1" applyFont="1" applyFill="1" applyAlignment="1" applyProtection="1">
      <alignment horizontal="center"/>
      <protection hidden="1"/>
    </xf>
    <xf numFmtId="10" fontId="51" fillId="0" borderId="0" xfId="0" applyNumberFormat="1" applyFont="1" applyAlignment="1" applyProtection="1">
      <alignment horizontal="center" vertical="center" wrapText="1"/>
      <protection hidden="1"/>
    </xf>
    <xf numFmtId="165" fontId="130" fillId="2" borderId="0" xfId="0" applyNumberFormat="1" applyFont="1" applyFill="1" applyProtection="1">
      <protection hidden="1"/>
    </xf>
    <xf numFmtId="0" fontId="51" fillId="0" borderId="0" xfId="0" applyFont="1" applyAlignment="1" applyProtection="1">
      <alignment horizontal="left" vertical="center"/>
      <protection hidden="1"/>
    </xf>
    <xf numFmtId="2" fontId="137" fillId="0" borderId="0" xfId="0" applyNumberFormat="1" applyFont="1" applyAlignment="1" applyProtection="1">
      <alignment horizontal="center" vertical="center" wrapText="1"/>
      <protection hidden="1"/>
    </xf>
    <xf numFmtId="165" fontId="137" fillId="0" borderId="0" xfId="0" applyNumberFormat="1" applyFont="1" applyAlignment="1" applyProtection="1">
      <alignment horizontal="center" vertical="center"/>
      <protection locked="0" hidden="1"/>
    </xf>
    <xf numFmtId="165" fontId="137" fillId="0" borderId="0" xfId="0" quotePrefix="1" applyNumberFormat="1" applyFont="1" applyAlignment="1" applyProtection="1">
      <alignment horizontal="center" vertical="center"/>
      <protection hidden="1"/>
    </xf>
    <xf numFmtId="164" fontId="137" fillId="0" borderId="0" xfId="0" quotePrefix="1" applyNumberFormat="1" applyFont="1" applyAlignment="1" applyProtection="1">
      <alignment horizontal="center" vertical="center"/>
      <protection hidden="1"/>
    </xf>
    <xf numFmtId="0" fontId="147" fillId="2" borderId="0" xfId="0" applyFont="1" applyFill="1" applyProtection="1">
      <protection hidden="1"/>
    </xf>
    <xf numFmtId="0" fontId="51" fillId="0" borderId="0" xfId="0" applyFont="1" applyAlignment="1" applyProtection="1">
      <alignment horizontal="left" wrapText="1"/>
      <protection hidden="1"/>
    </xf>
    <xf numFmtId="10" fontId="137" fillId="0" borderId="0" xfId="0" applyNumberFormat="1" applyFont="1" applyAlignment="1" applyProtection="1">
      <alignment horizontal="center" vertical="center"/>
      <protection locked="0" hidden="1"/>
    </xf>
    <xf numFmtId="0" fontId="60" fillId="2" borderId="0" xfId="0" applyFont="1" applyFill="1" applyAlignment="1" applyProtection="1">
      <alignment vertical="top"/>
      <protection hidden="1"/>
    </xf>
    <xf numFmtId="0" fontId="127" fillId="0" borderId="0" xfId="0" applyFont="1" applyAlignment="1" applyProtection="1">
      <alignment horizontal="right" vertical="center" wrapText="1"/>
      <protection hidden="1"/>
    </xf>
    <xf numFmtId="0" fontId="137" fillId="0" borderId="0" xfId="0" applyFont="1" applyAlignment="1" applyProtection="1">
      <alignment horizontal="right" vertical="center"/>
      <protection locked="0" hidden="1"/>
    </xf>
    <xf numFmtId="164" fontId="137" fillId="0" borderId="0" xfId="0" applyNumberFormat="1" applyFont="1" applyAlignment="1" applyProtection="1">
      <alignment horizontal="right" vertical="center"/>
      <protection hidden="1"/>
    </xf>
    <xf numFmtId="0" fontId="127" fillId="0" borderId="0" xfId="0" applyFont="1" applyAlignment="1">
      <alignment horizontal="left" vertical="center"/>
    </xf>
    <xf numFmtId="2" fontId="127" fillId="0" borderId="0" xfId="0" applyNumberFormat="1" applyFont="1" applyAlignment="1">
      <alignment horizontal="right" vertical="center"/>
    </xf>
    <xf numFmtId="0" fontId="127" fillId="0" borderId="0" xfId="0" applyFont="1" applyAlignment="1">
      <alignment horizontal="right" vertical="center"/>
    </xf>
    <xf numFmtId="2" fontId="60" fillId="0" borderId="0" xfId="0" applyNumberFormat="1" applyFont="1"/>
    <xf numFmtId="0" fontId="137" fillId="0" borderId="0" xfId="0" applyFont="1" applyAlignment="1" applyProtection="1">
      <alignment vertical="center"/>
      <protection locked="0" hidden="1"/>
    </xf>
    <xf numFmtId="9" fontId="148" fillId="0" borderId="0" xfId="7" applyFont="1" applyBorder="1" applyAlignment="1">
      <alignment vertical="center"/>
    </xf>
    <xf numFmtId="2" fontId="137" fillId="0" borderId="0" xfId="0" applyNumberFormat="1" applyFont="1" applyAlignment="1" applyProtection="1">
      <alignment vertical="center" wrapText="1"/>
      <protection hidden="1"/>
    </xf>
    <xf numFmtId="0" fontId="137" fillId="0" borderId="0" xfId="0" applyFont="1" applyAlignment="1">
      <alignment horizontal="left" vertical="center" wrapText="1"/>
    </xf>
    <xf numFmtId="9" fontId="137" fillId="0" borderId="0" xfId="0" applyNumberFormat="1" applyFont="1" applyAlignment="1" applyProtection="1">
      <alignment horizontal="right" vertical="center"/>
      <protection locked="0" hidden="1"/>
    </xf>
    <xf numFmtId="2" fontId="137" fillId="0" borderId="0" xfId="0" applyNumberFormat="1" applyFont="1" applyAlignment="1" applyProtection="1">
      <alignment horizontal="right" vertical="center" wrapText="1"/>
      <protection hidden="1"/>
    </xf>
    <xf numFmtId="0" fontId="127" fillId="0" borderId="0" xfId="0" applyFont="1" applyAlignment="1">
      <alignment horizontal="right" vertical="center" wrapText="1"/>
    </xf>
    <xf numFmtId="2" fontId="138" fillId="0" borderId="0" xfId="0" applyNumberFormat="1" applyFont="1" applyAlignment="1">
      <alignment horizontal="right" vertical="center" wrapText="1"/>
    </xf>
    <xf numFmtId="0" fontId="137" fillId="0" borderId="0" xfId="0" applyFont="1" applyAlignment="1">
      <alignment horizontal="right" vertical="center"/>
    </xf>
    <xf numFmtId="165" fontId="137" fillId="0" borderId="0" xfId="0" applyNumberFormat="1" applyFont="1" applyAlignment="1" applyProtection="1">
      <alignment horizontal="right" vertical="center"/>
      <protection locked="0"/>
    </xf>
    <xf numFmtId="164" fontId="137" fillId="0" borderId="0" xfId="0" applyNumberFormat="1" applyFont="1" applyAlignment="1">
      <alignment horizontal="right" vertical="center"/>
    </xf>
    <xf numFmtId="164" fontId="137" fillId="0" borderId="0" xfId="0" applyNumberFormat="1" applyFont="1" applyAlignment="1">
      <alignment horizontal="center" vertical="center"/>
    </xf>
    <xf numFmtId="0" fontId="127" fillId="0" borderId="0" xfId="0" applyFont="1" applyAlignment="1">
      <alignment horizontal="left" vertical="center" wrapText="1"/>
    </xf>
    <xf numFmtId="2" fontId="138" fillId="0" borderId="0" xfId="0" applyNumberFormat="1" applyFont="1" applyAlignment="1">
      <alignment horizontal="left" vertical="center" wrapText="1"/>
    </xf>
    <xf numFmtId="0" fontId="137" fillId="0" borderId="0" xfId="0" applyFont="1" applyAlignment="1" applyProtection="1">
      <alignment horizontal="left" vertical="center"/>
      <protection locked="0"/>
    </xf>
    <xf numFmtId="2" fontId="127" fillId="0" borderId="0" xfId="0" applyNumberFormat="1" applyFont="1" applyAlignment="1">
      <alignment horizontal="left" vertical="center"/>
    </xf>
    <xf numFmtId="0" fontId="60" fillId="0" borderId="0" xfId="0" applyFont="1" applyAlignment="1">
      <alignment horizontal="left"/>
    </xf>
    <xf numFmtId="0" fontId="60" fillId="0" borderId="22" xfId="0" applyFont="1" applyBorder="1"/>
    <xf numFmtId="0" fontId="127" fillId="0" borderId="22" xfId="0" applyFont="1" applyBorder="1" applyAlignment="1">
      <alignment vertical="center"/>
    </xf>
    <xf numFmtId="2" fontId="127" fillId="0" borderId="22" xfId="0" applyNumberFormat="1" applyFont="1" applyBorder="1" applyAlignment="1">
      <alignment horizontal="center" vertical="center"/>
    </xf>
    <xf numFmtId="49" fontId="52" fillId="2" borderId="5" xfId="0" applyNumberFormat="1" applyFont="1" applyFill="1" applyBorder="1" applyAlignment="1">
      <alignment horizontal="center" vertical="top"/>
    </xf>
    <xf numFmtId="12" fontId="44" fillId="2" borderId="105" xfId="0" applyNumberFormat="1" applyFont="1" applyFill="1" applyBorder="1" applyAlignment="1">
      <alignment horizontal="left" vertical="top"/>
    </xf>
    <xf numFmtId="1" fontId="60" fillId="0" borderId="0" xfId="0" applyNumberFormat="1" applyFont="1"/>
    <xf numFmtId="0" fontId="81" fillId="2" borderId="39" xfId="0" applyFont="1" applyFill="1" applyBorder="1" applyAlignment="1">
      <alignment horizontal="left" vertical="center"/>
    </xf>
    <xf numFmtId="49" fontId="45" fillId="8" borderId="10" xfId="0" applyNumberFormat="1" applyFont="1" applyFill="1" applyBorder="1" applyAlignment="1">
      <alignment horizontal="left" vertical="center"/>
    </xf>
    <xf numFmtId="0" fontId="45" fillId="8" borderId="10" xfId="0" applyFont="1" applyFill="1" applyBorder="1" applyAlignment="1">
      <alignment vertical="center"/>
    </xf>
    <xf numFmtId="0" fontId="124" fillId="8" borderId="0" xfId="0" applyFont="1" applyFill="1" applyAlignment="1">
      <alignment horizontal="left" vertical="center"/>
    </xf>
    <xf numFmtId="0" fontId="84" fillId="8" borderId="10" xfId="0" applyFont="1" applyFill="1" applyBorder="1" applyAlignment="1">
      <alignment horizontal="left" vertical="center"/>
    </xf>
    <xf numFmtId="0" fontId="149" fillId="8" borderId="10" xfId="0" applyFont="1" applyFill="1" applyBorder="1" applyAlignment="1">
      <alignment vertical="center"/>
    </xf>
    <xf numFmtId="0" fontId="49" fillId="2" borderId="0" xfId="0" applyFont="1" applyFill="1" applyAlignment="1">
      <alignment horizontal="left" vertical="top" wrapText="1"/>
    </xf>
    <xf numFmtId="0" fontId="49" fillId="2" borderId="0" xfId="0" applyFont="1" applyFill="1" applyAlignment="1">
      <alignment horizontal="left" wrapText="1"/>
    </xf>
    <xf numFmtId="0" fontId="119" fillId="24" borderId="6" xfId="1" applyFill="1" applyBorder="1" applyAlignment="1">
      <alignment horizontal="center" vertical="center" wrapText="1"/>
    </xf>
    <xf numFmtId="0" fontId="119" fillId="24" borderId="13" xfId="1" applyFill="1" applyBorder="1" applyAlignment="1">
      <alignment horizontal="center" vertical="center" wrapText="1"/>
    </xf>
    <xf numFmtId="0" fontId="100" fillId="2" borderId="7" xfId="0" applyFont="1" applyFill="1" applyBorder="1" applyAlignment="1">
      <alignment horizontal="center" vertical="center" wrapText="1"/>
    </xf>
    <xf numFmtId="0" fontId="100" fillId="2" borderId="8" xfId="0" applyFont="1" applyFill="1" applyBorder="1" applyAlignment="1">
      <alignment horizontal="center" vertical="center" wrapText="1"/>
    </xf>
    <xf numFmtId="0" fontId="49" fillId="19" borderId="0" xfId="0" applyFont="1" applyFill="1" applyAlignment="1">
      <alignment horizontal="left" vertical="top" wrapText="1"/>
    </xf>
    <xf numFmtId="0" fontId="49" fillId="19" borderId="10" xfId="0" applyFont="1" applyFill="1" applyBorder="1" applyAlignment="1">
      <alignment horizontal="left" vertical="top" wrapText="1"/>
    </xf>
    <xf numFmtId="0" fontId="47" fillId="12" borderId="87" xfId="0" applyFont="1" applyFill="1" applyBorder="1" applyAlignment="1">
      <alignment horizontal="left" vertical="center"/>
    </xf>
    <xf numFmtId="0" fontId="47" fillId="12" borderId="88" xfId="0" applyFont="1" applyFill="1" applyBorder="1" applyAlignment="1">
      <alignment horizontal="left" vertical="center"/>
    </xf>
    <xf numFmtId="0" fontId="47" fillId="12" borderId="89" xfId="0" applyFont="1" applyFill="1" applyBorder="1" applyAlignment="1">
      <alignment horizontal="left" vertical="center"/>
    </xf>
    <xf numFmtId="164" fontId="113" fillId="12" borderId="6" xfId="0" applyNumberFormat="1" applyFont="1" applyFill="1" applyBorder="1" applyAlignment="1">
      <alignment horizontal="center" vertical="center"/>
    </xf>
    <xf numFmtId="164" fontId="113" fillId="12" borderId="17" xfId="0" applyNumberFormat="1" applyFont="1" applyFill="1" applyBorder="1" applyAlignment="1">
      <alignment horizontal="center" vertical="center"/>
    </xf>
    <xf numFmtId="0" fontId="83" fillId="9" borderId="1" xfId="0" applyFont="1" applyFill="1" applyBorder="1" applyAlignment="1">
      <alignment horizontal="center" vertical="center"/>
    </xf>
    <xf numFmtId="0" fontId="83" fillId="9" borderId="2" xfId="0" applyFont="1" applyFill="1" applyBorder="1" applyAlignment="1">
      <alignment horizontal="center" vertical="center"/>
    </xf>
    <xf numFmtId="0" fontId="83" fillId="9" borderId="3" xfId="0" applyFont="1" applyFill="1" applyBorder="1" applyAlignment="1">
      <alignment horizontal="center" vertical="center"/>
    </xf>
    <xf numFmtId="0" fontId="83" fillId="9" borderId="9" xfId="0" applyFont="1" applyFill="1" applyBorder="1" applyAlignment="1">
      <alignment horizontal="center" vertical="center"/>
    </xf>
    <xf numFmtId="0" fontId="83" fillId="9" borderId="10" xfId="0" applyFont="1" applyFill="1" applyBorder="1" applyAlignment="1">
      <alignment horizontal="center" vertical="center"/>
    </xf>
    <xf numFmtId="0" fontId="83" fillId="9" borderId="11" xfId="0" applyFont="1" applyFill="1" applyBorder="1" applyAlignment="1">
      <alignment horizontal="center" vertical="center"/>
    </xf>
    <xf numFmtId="0" fontId="107" fillId="12" borderId="33" xfId="0" applyFont="1" applyFill="1" applyBorder="1" applyAlignment="1">
      <alignment horizontal="center" vertical="center"/>
    </xf>
    <xf numFmtId="0" fontId="107" fillId="12" borderId="66" xfId="0" applyFont="1" applyFill="1" applyBorder="1" applyAlignment="1">
      <alignment horizontal="center" vertical="center"/>
    </xf>
    <xf numFmtId="0" fontId="106" fillId="12" borderId="32" xfId="0" applyFont="1" applyFill="1" applyBorder="1" applyAlignment="1">
      <alignment horizontal="center" vertical="center"/>
    </xf>
    <xf numFmtId="0" fontId="106" fillId="12" borderId="64" xfId="0" applyFont="1" applyFill="1" applyBorder="1" applyAlignment="1">
      <alignment horizontal="center" vertical="center"/>
    </xf>
    <xf numFmtId="0" fontId="106" fillId="12" borderId="65" xfId="0" applyFont="1" applyFill="1" applyBorder="1" applyAlignment="1">
      <alignment horizontal="center" vertical="center"/>
    </xf>
    <xf numFmtId="0" fontId="107" fillId="12" borderId="37" xfId="0" applyFont="1" applyFill="1" applyBorder="1" applyAlignment="1">
      <alignment horizontal="center" vertical="center"/>
    </xf>
    <xf numFmtId="0" fontId="47" fillId="12" borderId="85" xfId="0" applyFont="1" applyFill="1" applyBorder="1" applyAlignment="1">
      <alignment vertical="center"/>
    </xf>
    <xf numFmtId="0" fontId="47" fillId="12" borderId="84" xfId="0" applyFont="1" applyFill="1" applyBorder="1" applyAlignment="1">
      <alignment horizontal="left" vertical="center"/>
    </xf>
    <xf numFmtId="0" fontId="47" fillId="12" borderId="85" xfId="0" applyFont="1" applyFill="1" applyBorder="1" applyAlignment="1">
      <alignment horizontal="left" vertical="center"/>
    </xf>
    <xf numFmtId="0" fontId="47" fillId="12" borderId="66" xfId="0" applyFont="1" applyFill="1" applyBorder="1" applyAlignment="1">
      <alignment horizontal="left" vertical="top"/>
    </xf>
    <xf numFmtId="0" fontId="25" fillId="0" borderId="0" xfId="0" applyFont="1" applyAlignment="1" applyProtection="1">
      <alignment horizontal="left" vertical="top" wrapText="1"/>
      <protection locked="0"/>
    </xf>
    <xf numFmtId="0" fontId="105" fillId="11" borderId="6" xfId="0" applyFont="1" applyFill="1" applyBorder="1" applyAlignment="1">
      <alignment horizontal="center" vertical="center"/>
    </xf>
    <xf numFmtId="0" fontId="105" fillId="11" borderId="13" xfId="0" applyFont="1" applyFill="1" applyBorder="1" applyAlignment="1">
      <alignment horizontal="center" vertical="center"/>
    </xf>
    <xf numFmtId="0" fontId="55" fillId="2" borderId="4" xfId="0" applyFont="1" applyFill="1" applyBorder="1" applyAlignment="1">
      <alignment horizontal="center"/>
    </xf>
    <xf numFmtId="0" fontId="55" fillId="2" borderId="0" xfId="0" applyFont="1" applyFill="1" applyAlignment="1">
      <alignment horizontal="center"/>
    </xf>
    <xf numFmtId="0" fontId="107" fillId="12" borderId="45" xfId="0" applyFont="1" applyFill="1" applyBorder="1" applyAlignment="1">
      <alignment horizontal="center" vertical="center" wrapText="1"/>
    </xf>
    <xf numFmtId="0" fontId="107" fillId="12" borderId="49" xfId="0" applyFont="1" applyFill="1" applyBorder="1" applyAlignment="1">
      <alignment horizontal="center" vertical="center" wrapText="1"/>
    </xf>
    <xf numFmtId="0" fontId="107" fillId="12" borderId="52" xfId="0" applyFont="1" applyFill="1" applyBorder="1" applyAlignment="1">
      <alignment horizontal="center" vertical="center" wrapText="1"/>
    </xf>
    <xf numFmtId="0" fontId="47" fillId="12" borderId="84" xfId="0" applyFont="1" applyFill="1" applyBorder="1" applyAlignment="1">
      <alignment horizontal="left" vertical="center" wrapText="1"/>
    </xf>
    <xf numFmtId="0" fontId="47" fillId="12" borderId="86" xfId="0" applyFont="1" applyFill="1" applyBorder="1" applyAlignment="1">
      <alignment horizontal="left" vertical="center"/>
    </xf>
    <xf numFmtId="0" fontId="105" fillId="11" borderId="32" xfId="0" applyFont="1" applyFill="1" applyBorder="1" applyAlignment="1">
      <alignment horizontal="center" vertical="center"/>
    </xf>
    <xf numFmtId="0" fontId="105" fillId="11" borderId="65" xfId="0" applyFont="1" applyFill="1" applyBorder="1" applyAlignment="1">
      <alignment horizontal="center" vertical="center"/>
    </xf>
    <xf numFmtId="0" fontId="105" fillId="11" borderId="33" xfId="0" applyFont="1" applyFill="1" applyBorder="1" applyAlignment="1">
      <alignment horizontal="center" vertical="center"/>
    </xf>
    <xf numFmtId="0" fontId="105" fillId="11" borderId="66" xfId="0" applyFont="1" applyFill="1" applyBorder="1" applyAlignment="1">
      <alignment horizontal="center" vertical="center"/>
    </xf>
    <xf numFmtId="0" fontId="47" fillId="12" borderId="37" xfId="0" applyFont="1" applyFill="1" applyBorder="1"/>
    <xf numFmtId="0" fontId="47" fillId="12" borderId="68" xfId="0" applyFont="1" applyFill="1" applyBorder="1" applyAlignment="1">
      <alignment horizontal="left" vertical="center" wrapText="1"/>
    </xf>
    <xf numFmtId="0" fontId="105" fillId="11" borderId="34" xfId="0" applyFont="1" applyFill="1" applyBorder="1" applyAlignment="1" applyProtection="1">
      <alignment horizontal="center" vertical="center"/>
      <protection locked="0"/>
    </xf>
    <xf numFmtId="0" fontId="105" fillId="11" borderId="63" xfId="0" applyFont="1" applyFill="1" applyBorder="1" applyAlignment="1" applyProtection="1">
      <alignment horizontal="center" vertical="center"/>
      <protection locked="0"/>
    </xf>
    <xf numFmtId="166" fontId="96" fillId="0" borderId="0" xfId="0" applyNumberFormat="1" applyFont="1" applyAlignment="1" applyProtection="1">
      <alignment horizontal="center" vertical="center" wrapText="1"/>
      <protection hidden="1"/>
    </xf>
    <xf numFmtId="0" fontId="93" fillId="14" borderId="6" xfId="0" applyFont="1" applyFill="1" applyBorder="1" applyAlignment="1">
      <alignment horizontal="center" vertical="center"/>
    </xf>
    <xf numFmtId="0" fontId="93" fillId="14" borderId="13" xfId="0" applyFont="1" applyFill="1" applyBorder="1" applyAlignment="1">
      <alignment horizontal="center" vertical="center"/>
    </xf>
    <xf numFmtId="0" fontId="96" fillId="14" borderId="1" xfId="0" applyFont="1" applyFill="1" applyBorder="1" applyAlignment="1">
      <alignment horizontal="center" vertical="center" wrapText="1"/>
    </xf>
    <xf numFmtId="0" fontId="96" fillId="14" borderId="2" xfId="0" applyFont="1" applyFill="1" applyBorder="1" applyAlignment="1">
      <alignment horizontal="center" vertical="center" wrapText="1"/>
    </xf>
    <xf numFmtId="0" fontId="96" fillId="14" borderId="9" xfId="0" applyFont="1" applyFill="1" applyBorder="1" applyAlignment="1">
      <alignment horizontal="center" vertical="center" wrapText="1"/>
    </xf>
    <xf numFmtId="0" fontId="96" fillId="14" borderId="10" xfId="0" applyFont="1" applyFill="1" applyBorder="1" applyAlignment="1">
      <alignment horizontal="center" vertical="center" wrapText="1"/>
    </xf>
    <xf numFmtId="0" fontId="118" fillId="9" borderId="6" xfId="0" applyFont="1" applyFill="1" applyBorder="1" applyAlignment="1">
      <alignment horizontal="center" vertical="center" wrapText="1"/>
    </xf>
    <xf numFmtId="0" fontId="118" fillId="9" borderId="17" xfId="0" applyFont="1" applyFill="1" applyBorder="1" applyAlignment="1">
      <alignment horizontal="center" vertical="center" wrapText="1"/>
    </xf>
    <xf numFmtId="0" fontId="96" fillId="14" borderId="115" xfId="0" applyFont="1" applyFill="1" applyBorder="1" applyAlignment="1">
      <alignment horizontal="center" vertical="center" wrapText="1"/>
    </xf>
    <xf numFmtId="0" fontId="96" fillId="14" borderId="116" xfId="0" applyFont="1" applyFill="1" applyBorder="1" applyAlignment="1">
      <alignment horizontal="center" vertical="center" wrapText="1"/>
    </xf>
    <xf numFmtId="0" fontId="95" fillId="19" borderId="2" xfId="0" applyFont="1" applyFill="1" applyBorder="1" applyAlignment="1" applyProtection="1">
      <alignment horizontal="center" vertical="center" wrapText="1"/>
      <protection locked="0"/>
    </xf>
    <xf numFmtId="0" fontId="95" fillId="19" borderId="10" xfId="0" applyFont="1" applyFill="1" applyBorder="1" applyAlignment="1" applyProtection="1">
      <alignment horizontal="center" vertical="center" wrapText="1"/>
      <protection locked="0"/>
    </xf>
    <xf numFmtId="0" fontId="115" fillId="14" borderId="2" xfId="0" applyFont="1" applyFill="1" applyBorder="1" applyAlignment="1">
      <alignment horizontal="center" vertical="center" wrapText="1"/>
    </xf>
    <xf numFmtId="0" fontId="115" fillId="14" borderId="10" xfId="0" applyFont="1" applyFill="1" applyBorder="1" applyAlignment="1">
      <alignment horizontal="center" vertical="center" wrapText="1"/>
    </xf>
    <xf numFmtId="0" fontId="80" fillId="15" borderId="1" xfId="0" applyFont="1" applyFill="1" applyBorder="1" applyAlignment="1">
      <alignment horizontal="center" vertical="center" wrapText="1"/>
    </xf>
    <xf numFmtId="0" fontId="80" fillId="15" borderId="4" xfId="0" applyFont="1" applyFill="1" applyBorder="1" applyAlignment="1">
      <alignment horizontal="center" vertical="center" wrapText="1"/>
    </xf>
    <xf numFmtId="0" fontId="80" fillId="15" borderId="9" xfId="0" applyFont="1" applyFill="1" applyBorder="1" applyAlignment="1">
      <alignment horizontal="center" vertical="center" wrapText="1"/>
    </xf>
    <xf numFmtId="0" fontId="80" fillId="15" borderId="117" xfId="0" applyFont="1" applyFill="1" applyBorder="1" applyAlignment="1">
      <alignment horizontal="center" vertical="top" wrapText="1"/>
    </xf>
    <xf numFmtId="0" fontId="80" fillId="15" borderId="3" xfId="0" applyFont="1" applyFill="1" applyBorder="1" applyAlignment="1">
      <alignment horizontal="center" vertical="top" wrapText="1"/>
    </xf>
    <xf numFmtId="0" fontId="47" fillId="19" borderId="6" xfId="0" applyFont="1" applyFill="1" applyBorder="1" applyAlignment="1">
      <alignment horizontal="left" vertical="top" wrapText="1"/>
    </xf>
    <xf numFmtId="0" fontId="47" fillId="19" borderId="17" xfId="0" applyFont="1" applyFill="1" applyBorder="1" applyAlignment="1">
      <alignment horizontal="left" vertical="top" wrapText="1"/>
    </xf>
    <xf numFmtId="0" fontId="47" fillId="19" borderId="13" xfId="0" applyFont="1" applyFill="1" applyBorder="1" applyAlignment="1">
      <alignment horizontal="left" vertical="top" wrapText="1"/>
    </xf>
    <xf numFmtId="0" fontId="80" fillId="15" borderId="1" xfId="0" applyFont="1" applyFill="1" applyBorder="1" applyAlignment="1">
      <alignment horizontal="center" vertical="top" wrapText="1"/>
    </xf>
    <xf numFmtId="0" fontId="80" fillId="15" borderId="4" xfId="0" applyFont="1" applyFill="1" applyBorder="1" applyAlignment="1">
      <alignment horizontal="center" vertical="top" wrapText="1"/>
    </xf>
    <xf numFmtId="0" fontId="80" fillId="15" borderId="1" xfId="1" applyFont="1" applyFill="1" applyBorder="1" applyAlignment="1" applyProtection="1">
      <alignment horizontal="center" vertical="top" wrapText="1"/>
    </xf>
    <xf numFmtId="0" fontId="80" fillId="15" borderId="4" xfId="1" applyFont="1" applyFill="1" applyBorder="1" applyAlignment="1" applyProtection="1">
      <alignment horizontal="center" vertical="top" wrapText="1"/>
    </xf>
    <xf numFmtId="0" fontId="47" fillId="2" borderId="0" xfId="0" applyFont="1" applyFill="1" applyAlignment="1">
      <alignment horizontal="left" vertical="top" wrapText="1"/>
    </xf>
    <xf numFmtId="0" fontId="84" fillId="2" borderId="106" xfId="0" applyFont="1" applyFill="1" applyBorder="1" applyAlignment="1" applyProtection="1">
      <alignment horizontal="left" vertical="top"/>
      <protection locked="0"/>
    </xf>
    <xf numFmtId="0" fontId="84" fillId="2" borderId="107" xfId="0" applyFont="1" applyFill="1" applyBorder="1" applyAlignment="1" applyProtection="1">
      <alignment horizontal="left" vertical="top"/>
      <protection locked="0"/>
    </xf>
    <xf numFmtId="0" fontId="84" fillId="2" borderId="108" xfId="0" applyFont="1" applyFill="1" applyBorder="1" applyAlignment="1" applyProtection="1">
      <alignment horizontal="left" vertical="top"/>
      <protection locked="0"/>
    </xf>
    <xf numFmtId="0" fontId="84" fillId="2" borderId="109" xfId="0" applyFont="1" applyFill="1" applyBorder="1" applyAlignment="1" applyProtection="1">
      <alignment horizontal="left" vertical="top"/>
      <protection locked="0"/>
    </xf>
    <xf numFmtId="0" fontId="84" fillId="2" borderId="0" xfId="0" applyFont="1" applyFill="1" applyAlignment="1" applyProtection="1">
      <alignment horizontal="left" vertical="top"/>
      <protection locked="0"/>
    </xf>
    <xf numFmtId="0" fontId="84" fillId="2" borderId="110" xfId="0" applyFont="1" applyFill="1" applyBorder="1" applyAlignment="1" applyProtection="1">
      <alignment horizontal="left" vertical="top"/>
      <protection locked="0"/>
    </xf>
    <xf numFmtId="0" fontId="84" fillId="2" borderId="111" xfId="0" applyFont="1" applyFill="1" applyBorder="1" applyAlignment="1" applyProtection="1">
      <alignment horizontal="left" vertical="top"/>
      <protection locked="0"/>
    </xf>
    <xf numFmtId="0" fontId="84" fillId="2" borderId="112" xfId="0" applyFont="1" applyFill="1" applyBorder="1" applyAlignment="1" applyProtection="1">
      <alignment horizontal="left" vertical="top"/>
      <protection locked="0"/>
    </xf>
    <xf numFmtId="0" fontId="84" fillId="2" borderId="113" xfId="0" applyFont="1" applyFill="1" applyBorder="1" applyAlignment="1" applyProtection="1">
      <alignment horizontal="left" vertical="top"/>
      <protection locked="0"/>
    </xf>
    <xf numFmtId="0" fontId="84" fillId="2" borderId="106" xfId="0" applyFont="1" applyFill="1" applyBorder="1" applyAlignment="1">
      <alignment horizontal="left" vertical="top" wrapText="1"/>
    </xf>
    <xf numFmtId="0" fontId="84" fillId="2" borderId="107" xfId="0" applyFont="1" applyFill="1" applyBorder="1" applyAlignment="1">
      <alignment horizontal="left" vertical="top" wrapText="1"/>
    </xf>
    <xf numFmtId="0" fontId="84" fillId="2" borderId="108" xfId="0" applyFont="1" applyFill="1" applyBorder="1" applyAlignment="1">
      <alignment horizontal="left" vertical="top" wrapText="1"/>
    </xf>
    <xf numFmtId="0" fontId="84" fillId="2" borderId="109" xfId="0" applyFont="1" applyFill="1" applyBorder="1" applyAlignment="1">
      <alignment horizontal="left" vertical="top" wrapText="1"/>
    </xf>
    <xf numFmtId="0" fontId="84" fillId="2" borderId="0" xfId="0" applyFont="1" applyFill="1" applyAlignment="1">
      <alignment horizontal="left" vertical="top" wrapText="1"/>
    </xf>
    <xf numFmtId="0" fontId="84" fillId="2" borderId="110" xfId="0" applyFont="1" applyFill="1" applyBorder="1" applyAlignment="1">
      <alignment horizontal="left" vertical="top" wrapText="1"/>
    </xf>
    <xf numFmtId="0" fontId="84" fillId="2" borderId="111" xfId="0" applyFont="1" applyFill="1" applyBorder="1" applyAlignment="1">
      <alignment horizontal="left" vertical="top" wrapText="1"/>
    </xf>
    <xf numFmtId="0" fontId="84" fillId="2" borderId="112" xfId="0" applyFont="1" applyFill="1" applyBorder="1" applyAlignment="1">
      <alignment horizontal="left" vertical="top" wrapText="1"/>
    </xf>
    <xf numFmtId="0" fontId="84" fillId="2" borderId="113" xfId="0" applyFont="1" applyFill="1" applyBorder="1" applyAlignment="1">
      <alignment horizontal="left" vertical="top" wrapText="1"/>
    </xf>
    <xf numFmtId="0" fontId="81" fillId="16" borderId="2" xfId="0" applyFont="1" applyFill="1" applyBorder="1" applyAlignment="1">
      <alignment horizontal="center" vertical="top" wrapText="1"/>
    </xf>
    <xf numFmtId="0" fontId="81" fillId="16" borderId="0" xfId="0" applyFont="1" applyFill="1" applyAlignment="1">
      <alignment horizontal="center" vertical="top" wrapText="1"/>
    </xf>
    <xf numFmtId="0" fontId="81" fillId="16" borderId="2" xfId="0" applyFont="1" applyFill="1" applyBorder="1" applyAlignment="1">
      <alignment horizontal="left" vertical="top" wrapText="1"/>
    </xf>
    <xf numFmtId="0" fontId="81" fillId="16" borderId="0" xfId="0" applyFont="1" applyFill="1" applyAlignment="1">
      <alignment horizontal="left" vertical="top" wrapText="1"/>
    </xf>
    <xf numFmtId="0" fontId="141" fillId="2" borderId="0" xfId="0" applyFont="1" applyFill="1" applyAlignment="1" applyProtection="1">
      <alignment horizontal="center" wrapText="1"/>
      <protection hidden="1"/>
    </xf>
    <xf numFmtId="0" fontId="45" fillId="8" borderId="2" xfId="0" applyFont="1" applyFill="1" applyBorder="1" applyAlignment="1">
      <alignment horizontal="left"/>
    </xf>
    <xf numFmtId="0" fontId="117" fillId="8" borderId="0" xfId="0" applyFont="1" applyFill="1" applyAlignment="1">
      <alignment horizontal="left" vertical="top" wrapText="1"/>
    </xf>
    <xf numFmtId="0" fontId="117" fillId="8" borderId="10" xfId="0" applyFont="1" applyFill="1" applyBorder="1" applyAlignment="1">
      <alignment horizontal="left" vertical="top" wrapText="1"/>
    </xf>
    <xf numFmtId="0" fontId="94" fillId="8" borderId="1" xfId="0" applyFont="1" applyFill="1" applyBorder="1" applyAlignment="1">
      <alignment horizontal="left" vertical="center" wrapText="1"/>
    </xf>
    <xf numFmtId="0" fontId="94" fillId="8" borderId="2" xfId="0" applyFont="1" applyFill="1" applyBorder="1" applyAlignment="1">
      <alignment horizontal="left" vertical="center" wrapText="1"/>
    </xf>
    <xf numFmtId="0" fontId="94" fillId="8" borderId="3" xfId="0" applyFont="1" applyFill="1" applyBorder="1" applyAlignment="1">
      <alignment horizontal="left" vertical="center" wrapText="1"/>
    </xf>
    <xf numFmtId="0" fontId="94" fillId="8" borderId="9" xfId="0" applyFont="1" applyFill="1" applyBorder="1" applyAlignment="1">
      <alignment horizontal="left" vertical="center" wrapText="1"/>
    </xf>
    <xf numFmtId="0" fontId="94" fillId="8" borderId="10" xfId="0" applyFont="1" applyFill="1" applyBorder="1" applyAlignment="1">
      <alignment horizontal="left" vertical="center" wrapText="1"/>
    </xf>
    <xf numFmtId="0" fontId="94" fillId="8" borderId="11" xfId="0" applyFont="1" applyFill="1" applyBorder="1" applyAlignment="1">
      <alignment horizontal="left" vertical="center" wrapText="1"/>
    </xf>
    <xf numFmtId="0" fontId="84" fillId="13" borderId="95" xfId="0" applyFont="1" applyFill="1" applyBorder="1" applyAlignment="1">
      <alignment horizontal="left" vertical="center"/>
    </xf>
    <xf numFmtId="0" fontId="84" fillId="13" borderId="96" xfId="0" applyFont="1" applyFill="1" applyBorder="1" applyAlignment="1">
      <alignment horizontal="left" vertical="center"/>
    </xf>
    <xf numFmtId="0" fontId="94" fillId="9" borderId="1" xfId="0" applyFont="1" applyFill="1" applyBorder="1" applyAlignment="1">
      <alignment horizontal="left" vertical="center" wrapText="1"/>
    </xf>
    <xf numFmtId="0" fontId="94" fillId="9" borderId="2" xfId="0" applyFont="1" applyFill="1" applyBorder="1" applyAlignment="1">
      <alignment horizontal="left" vertical="center" wrapText="1"/>
    </xf>
    <xf numFmtId="0" fontId="94" fillId="9" borderId="3" xfId="0" applyFont="1" applyFill="1" applyBorder="1" applyAlignment="1">
      <alignment horizontal="left" vertical="center" wrapText="1"/>
    </xf>
    <xf numFmtId="0" fontId="94" fillId="9" borderId="9" xfId="0" applyFont="1" applyFill="1" applyBorder="1" applyAlignment="1">
      <alignment horizontal="left" vertical="center" wrapText="1"/>
    </xf>
    <xf numFmtId="0" fontId="94" fillId="9" borderId="10" xfId="0" applyFont="1" applyFill="1" applyBorder="1" applyAlignment="1">
      <alignment horizontal="left" vertical="center" wrapText="1"/>
    </xf>
    <xf numFmtId="0" fontId="94" fillId="9" borderId="11" xfId="0" applyFont="1" applyFill="1" applyBorder="1" applyAlignment="1">
      <alignment horizontal="left" vertical="center" wrapText="1"/>
    </xf>
    <xf numFmtId="0" fontId="81" fillId="17" borderId="2" xfId="0" applyFont="1" applyFill="1" applyBorder="1" applyAlignment="1">
      <alignment horizontal="left" vertical="top" wrapText="1"/>
    </xf>
    <xf numFmtId="0" fontId="81" fillId="17" borderId="0" xfId="0" applyFont="1" applyFill="1" applyAlignment="1">
      <alignment horizontal="left" vertical="top" wrapText="1"/>
    </xf>
    <xf numFmtId="0" fontId="84" fillId="13" borderId="98" xfId="0" applyFont="1" applyFill="1" applyBorder="1" applyAlignment="1">
      <alignment horizontal="left" vertical="center"/>
    </xf>
    <xf numFmtId="0" fontId="84" fillId="13" borderId="99" xfId="0" applyFont="1" applyFill="1" applyBorder="1" applyAlignment="1">
      <alignment horizontal="left" vertical="center"/>
    </xf>
    <xf numFmtId="0" fontId="94" fillId="8" borderId="1" xfId="0" applyFont="1" applyFill="1" applyBorder="1" applyAlignment="1">
      <alignment horizontal="left" vertical="center"/>
    </xf>
    <xf numFmtId="0" fontId="94" fillId="8" borderId="2" xfId="0" applyFont="1" applyFill="1" applyBorder="1" applyAlignment="1">
      <alignment horizontal="left" vertical="center"/>
    </xf>
    <xf numFmtId="0" fontId="94" fillId="8" borderId="3" xfId="0" applyFont="1" applyFill="1" applyBorder="1" applyAlignment="1">
      <alignment horizontal="left" vertical="center"/>
    </xf>
    <xf numFmtId="0" fontId="94" fillId="8" borderId="9" xfId="0" applyFont="1" applyFill="1" applyBorder="1" applyAlignment="1">
      <alignment horizontal="left" vertical="center"/>
    </xf>
    <xf numFmtId="0" fontId="94" fillId="8" borderId="10" xfId="0" applyFont="1" applyFill="1" applyBorder="1" applyAlignment="1">
      <alignment horizontal="left" vertical="center"/>
    </xf>
    <xf numFmtId="0" fontId="94" fillId="8" borderId="11" xfId="0" applyFont="1" applyFill="1" applyBorder="1" applyAlignment="1">
      <alignment horizontal="left" vertical="center"/>
    </xf>
    <xf numFmtId="0" fontId="45" fillId="0" borderId="101" xfId="0" applyFont="1" applyBorder="1" applyAlignment="1">
      <alignment horizontal="left" vertical="center"/>
    </xf>
    <xf numFmtId="0" fontId="84" fillId="13" borderId="102" xfId="0" applyFont="1" applyFill="1" applyBorder="1" applyAlignment="1">
      <alignment horizontal="left" vertical="center"/>
    </xf>
    <xf numFmtId="0" fontId="84" fillId="13" borderId="103" xfId="0" applyFont="1" applyFill="1" applyBorder="1" applyAlignment="1">
      <alignment horizontal="left" vertical="center"/>
    </xf>
    <xf numFmtId="0" fontId="81" fillId="16" borderId="2" xfId="0" applyFont="1" applyFill="1" applyBorder="1" applyAlignment="1">
      <alignment vertical="top" wrapText="1"/>
    </xf>
    <xf numFmtId="0" fontId="81" fillId="16" borderId="0" xfId="0" applyFont="1" applyFill="1" applyAlignment="1">
      <alignment vertical="top" wrapText="1"/>
    </xf>
    <xf numFmtId="0" fontId="126" fillId="0" borderId="39" xfId="0" applyFont="1" applyBorder="1" applyAlignment="1">
      <alignment horizontal="left" vertical="center"/>
    </xf>
    <xf numFmtId="0" fontId="126" fillId="0" borderId="18" xfId="0" applyFont="1" applyBorder="1" applyAlignment="1">
      <alignment horizontal="left" vertical="center"/>
    </xf>
    <xf numFmtId="0" fontId="126" fillId="0" borderId="38" xfId="0" applyFont="1" applyBorder="1" applyAlignment="1">
      <alignment horizontal="left" vertical="center"/>
    </xf>
    <xf numFmtId="0" fontId="81" fillId="2" borderId="39" xfId="0" applyFont="1" applyFill="1" applyBorder="1" applyAlignment="1">
      <alignment horizontal="left" vertical="center"/>
    </xf>
    <xf numFmtId="0" fontId="81" fillId="2" borderId="38" xfId="0" applyFont="1" applyFill="1" applyBorder="1" applyAlignment="1">
      <alignment horizontal="left" vertical="center"/>
    </xf>
    <xf numFmtId="0" fontId="75" fillId="0" borderId="0" xfId="0" applyFont="1" applyAlignment="1">
      <alignment horizontal="right" vertical="top"/>
    </xf>
    <xf numFmtId="0" fontId="21" fillId="0" borderId="0" xfId="0" applyFont="1" applyAlignment="1">
      <alignment horizontal="center" vertical="center" wrapText="1"/>
    </xf>
    <xf numFmtId="0" fontId="15" fillId="0" borderId="0" xfId="0" applyFont="1" applyAlignment="1">
      <alignment horizontal="center" vertical="center"/>
    </xf>
    <xf numFmtId="2" fontId="15" fillId="0" borderId="0" xfId="0" applyNumberFormat="1" applyFont="1" applyAlignment="1">
      <alignment horizontal="center" vertical="center"/>
    </xf>
    <xf numFmtId="0" fontId="13" fillId="0" borderId="0" xfId="0" applyFont="1" applyAlignment="1">
      <alignment horizontal="center" vertical="center" wrapText="1"/>
    </xf>
    <xf numFmtId="0" fontId="20" fillId="2" borderId="0" xfId="0" applyFont="1" applyFill="1" applyAlignment="1">
      <alignment horizontal="center" vertical="center" wrapText="1"/>
    </xf>
    <xf numFmtId="0" fontId="19" fillId="10" borderId="41" xfId="0" applyFont="1" applyFill="1" applyBorder="1" applyAlignment="1">
      <alignment horizontal="center" vertical="center" wrapText="1"/>
    </xf>
    <xf numFmtId="0" fontId="19" fillId="10" borderId="40" xfId="0" applyFont="1" applyFill="1" applyBorder="1" applyAlignment="1">
      <alignment horizontal="center" vertical="center" wrapText="1"/>
    </xf>
    <xf numFmtId="0" fontId="19" fillId="10" borderId="2" xfId="0" applyFont="1" applyFill="1" applyBorder="1" applyAlignment="1">
      <alignment horizontal="center" vertical="center" wrapText="1"/>
    </xf>
    <xf numFmtId="0" fontId="21" fillId="10" borderId="42" xfId="0" applyFont="1" applyFill="1" applyBorder="1" applyAlignment="1">
      <alignment horizontal="center" vertical="center" wrapText="1"/>
    </xf>
    <xf numFmtId="0" fontId="21" fillId="10" borderId="43" xfId="0" applyFont="1" applyFill="1" applyBorder="1" applyAlignment="1">
      <alignment horizontal="center" vertical="center" wrapText="1"/>
    </xf>
    <xf numFmtId="0" fontId="21" fillId="10" borderId="44" xfId="0" applyFont="1" applyFill="1" applyBorder="1" applyAlignment="1">
      <alignment horizontal="center" vertical="center" wrapText="1"/>
    </xf>
    <xf numFmtId="0" fontId="5" fillId="19" borderId="6" xfId="2" applyFont="1" applyFill="1" applyBorder="1" applyAlignment="1">
      <alignment horizontal="center" vertical="center" wrapText="1"/>
    </xf>
    <xf numFmtId="0" fontId="5" fillId="19" borderId="17" xfId="2" applyFont="1" applyFill="1" applyBorder="1" applyAlignment="1">
      <alignment horizontal="center" vertical="center" wrapText="1"/>
    </xf>
    <xf numFmtId="0" fontId="5" fillId="19" borderId="13" xfId="2" applyFont="1" applyFill="1" applyBorder="1" applyAlignment="1">
      <alignment horizontal="center" vertical="center" wrapText="1"/>
    </xf>
    <xf numFmtId="0" fontId="15" fillId="19" borderId="3" xfId="0" applyFont="1" applyFill="1" applyBorder="1" applyAlignment="1">
      <alignment horizontal="center" vertical="center" wrapText="1"/>
    </xf>
    <xf numFmtId="0" fontId="15" fillId="19" borderId="5" xfId="0" applyFont="1" applyFill="1" applyBorder="1" applyAlignment="1">
      <alignment horizontal="center" vertical="center" wrapText="1"/>
    </xf>
    <xf numFmtId="0" fontId="15" fillId="19" borderId="11" xfId="0" applyFont="1" applyFill="1" applyBorder="1" applyAlignment="1">
      <alignment horizontal="center" vertical="center" wrapText="1"/>
    </xf>
    <xf numFmtId="0" fontId="15" fillId="19" borderId="6" xfId="0" applyFont="1" applyFill="1" applyBorder="1" applyAlignment="1">
      <alignment horizontal="center" vertical="center" wrapText="1"/>
    </xf>
    <xf numFmtId="0" fontId="15" fillId="19" borderId="17" xfId="0" applyFont="1" applyFill="1" applyBorder="1" applyAlignment="1">
      <alignment horizontal="center" vertical="center" wrapText="1"/>
    </xf>
    <xf numFmtId="0" fontId="15" fillId="19" borderId="13" xfId="0" applyFont="1" applyFill="1" applyBorder="1" applyAlignment="1">
      <alignment horizontal="center" vertical="center" wrapText="1"/>
    </xf>
    <xf numFmtId="0" fontId="15" fillId="19" borderId="2" xfId="0" applyFont="1" applyFill="1" applyBorder="1" applyAlignment="1">
      <alignment horizontal="center" vertical="center" wrapText="1"/>
    </xf>
    <xf numFmtId="0" fontId="15" fillId="19" borderId="0" xfId="0" applyFont="1" applyFill="1" applyAlignment="1">
      <alignment horizontal="center" vertical="center" wrapText="1"/>
    </xf>
    <xf numFmtId="0" fontId="15" fillId="19" borderId="10" xfId="0" applyFont="1" applyFill="1" applyBorder="1" applyAlignment="1">
      <alignment horizontal="center" vertical="center" wrapText="1"/>
    </xf>
    <xf numFmtId="0" fontId="0" fillId="0" borderId="0" xfId="0" applyAlignment="1">
      <alignment horizontal="left" vertical="top" wrapText="1"/>
    </xf>
  </cellXfs>
  <cellStyles count="8">
    <cellStyle name="Avattu hyperlinkki" xfId="6" builtinId="9" customBuiltin="1"/>
    <cellStyle name="Huomautus" xfId="4" builtinId="10"/>
    <cellStyle name="Hyperlinkki" xfId="1" builtinId="8" customBuiltin="1"/>
    <cellStyle name="Hyvä" xfId="3" builtinId="26"/>
    <cellStyle name="Linkkinappula" xfId="2" xr:uid="{91522E54-152E-4563-A044-B0C670F54253}"/>
    <cellStyle name="Normaali" xfId="0" builtinId="0"/>
    <cellStyle name="Prosenttia" xfId="7" builtinId="5"/>
    <cellStyle name="Selittävä teksti" xfId="5" builtinId="53"/>
  </cellStyles>
  <dxfs count="25">
    <dxf>
      <font>
        <b/>
        <i val="0"/>
        <strike val="0"/>
        <color rgb="FFFF0000"/>
      </font>
      <fill>
        <patternFill>
          <bgColor rgb="FFFFFF00"/>
        </patternFill>
      </fill>
    </dxf>
    <dxf>
      <font>
        <strike val="0"/>
        <color rgb="FFFF0000"/>
      </font>
      <fill>
        <patternFill>
          <bgColor rgb="FFFFFF00"/>
        </patternFill>
      </fill>
    </dxf>
    <dxf>
      <font>
        <color rgb="FF9C0006"/>
      </font>
      <fill>
        <patternFill>
          <bgColor rgb="FFFFC7CE"/>
        </patternFill>
      </fill>
    </dxf>
    <dxf>
      <font>
        <color rgb="FFFF0000"/>
      </font>
      <fill>
        <patternFill>
          <bgColor rgb="FFFFFF00"/>
        </patternFill>
      </fill>
    </dxf>
    <dxf>
      <font>
        <color rgb="FF9C0006"/>
      </font>
      <fill>
        <patternFill>
          <bgColor rgb="FFFFC7CE"/>
        </patternFill>
      </fill>
    </dxf>
    <dxf>
      <font>
        <color rgb="FF9C0006"/>
      </font>
      <fill>
        <patternFill>
          <bgColor rgb="FFFFC7CE"/>
        </patternFill>
      </fill>
    </dxf>
    <dxf>
      <font>
        <color rgb="FFFF0000"/>
      </font>
      <fill>
        <patternFill>
          <bgColor rgb="FFFFFF00"/>
        </patternFill>
      </fill>
    </dxf>
    <dxf>
      <font>
        <color rgb="FFFF0000"/>
      </font>
      <fill>
        <patternFill>
          <bgColor rgb="FFFFFF00"/>
        </patternFill>
      </fill>
    </dxf>
    <dxf>
      <font>
        <color rgb="FF9C5700"/>
      </font>
      <fill>
        <patternFill>
          <bgColor rgb="FFFFEB9C"/>
        </patternFill>
      </fill>
    </dxf>
    <dxf>
      <font>
        <b/>
        <i val="0"/>
        <color rgb="FFFF0000"/>
      </font>
      <fill>
        <patternFill>
          <bgColor rgb="FFFFFF00"/>
        </patternFill>
      </fill>
    </dxf>
    <dxf>
      <font>
        <strike val="0"/>
        <color theme="1"/>
      </font>
      <fill>
        <patternFill>
          <bgColor theme="9" tint="0.59996337778862885"/>
        </patternFill>
      </fill>
    </dxf>
    <dxf>
      <font>
        <b/>
        <i val="0"/>
        <strike val="0"/>
        <color auto="1"/>
      </font>
      <fill>
        <patternFill>
          <bgColor theme="9" tint="0.59996337778862885"/>
        </patternFill>
      </fill>
    </dxf>
    <dxf>
      <font>
        <b/>
        <i val="0"/>
        <strike val="0"/>
        <color rgb="FFFF0000"/>
      </font>
      <fill>
        <patternFill>
          <fgColor rgb="FFFF0000"/>
          <bgColor rgb="FFFFFF00"/>
        </patternFill>
      </fill>
    </dxf>
    <dxf>
      <font>
        <color rgb="FF9C0006"/>
      </font>
      <fill>
        <patternFill>
          <bgColor rgb="FFFFC7CE"/>
        </patternFill>
      </fill>
    </dxf>
    <dxf>
      <font>
        <b/>
        <i val="0"/>
        <strike val="0"/>
        <color auto="1"/>
      </font>
      <fill>
        <patternFill>
          <bgColor theme="9" tint="0.59996337778862885"/>
        </patternFill>
      </fill>
    </dxf>
    <dxf>
      <font>
        <color rgb="FFFF0000"/>
      </font>
      <fill>
        <patternFill>
          <bgColor rgb="FFFFFF00"/>
        </patternFill>
      </fill>
    </dxf>
    <dxf>
      <font>
        <color rgb="FFFF0000"/>
      </font>
      <fill>
        <patternFill>
          <bgColor rgb="FFFFFF00"/>
        </patternFill>
      </fill>
    </dxf>
    <dxf>
      <font>
        <strike val="0"/>
        <color rgb="FFFF0000"/>
      </font>
      <fill>
        <patternFill>
          <bgColor rgb="FFFFFF00"/>
        </patternFill>
      </fill>
    </dxf>
    <dxf>
      <font>
        <strike val="0"/>
        <color rgb="FFFF0000"/>
      </font>
      <fill>
        <patternFill>
          <bgColor rgb="FFFFFF00"/>
        </patternFill>
      </fill>
    </dxf>
    <dxf>
      <font>
        <strike val="0"/>
      </font>
    </dxf>
    <dxf>
      <font>
        <b/>
        <i/>
        <strike val="0"/>
        <color auto="1"/>
      </font>
      <fill>
        <patternFill>
          <bgColor theme="9" tint="0.59996337778862885"/>
        </patternFill>
      </fill>
    </dxf>
    <dxf>
      <font>
        <b/>
        <i val="0"/>
        <strike val="0"/>
      </font>
      <fill>
        <patternFill>
          <bgColor rgb="FFFFFF00"/>
        </patternFill>
      </fill>
    </dxf>
    <dxf>
      <font>
        <b/>
        <i val="0"/>
        <strike val="0"/>
        <color rgb="FFFF0000"/>
      </font>
      <fill>
        <patternFill>
          <bgColor rgb="FFFFFF00"/>
        </patternFill>
      </fill>
    </dxf>
    <dxf>
      <font>
        <b/>
        <i val="0"/>
        <strike val="0"/>
        <color auto="1"/>
      </font>
      <fill>
        <patternFill>
          <bgColor theme="9" tint="0.59996337778862885"/>
        </patternFill>
      </fill>
    </dxf>
    <dxf>
      <font>
        <color rgb="FFFF0000"/>
      </font>
      <fill>
        <patternFill>
          <bgColor rgb="FFFFFF00"/>
        </patternFill>
      </fill>
    </dxf>
  </dxfs>
  <tableStyles count="0" defaultTableStyle="TableStyleMedium2" defaultPivotStyle="PivotStyleLight16"/>
  <colors>
    <mruColors>
      <color rgb="FFF2C75C"/>
      <color rgb="FF7CE0D3"/>
      <color rgb="FFE6E4DE"/>
      <color rgb="FFAFC9B3"/>
      <color rgb="FF004F71"/>
      <color rgb="FFB4E5A2"/>
      <color rgb="FFD1E0D3"/>
      <color rgb="FFF0EFEB"/>
      <color rgb="FFF4F296"/>
      <color rgb="FFD4E6E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microsoft.com/office/2017/10/relationships/person" Target="persons/perso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eetMetadata" Target="metadata.xml"/><Relationship Id="rId17"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 Id="rId14" Type="http://schemas.openxmlformats.org/officeDocument/2006/relationships/calcChain" Target="calcChai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3" Type="http://schemas.openxmlformats.org/officeDocument/2006/relationships/chartUserShapes" Target="../drawings/drawing5.xml"/><Relationship Id="rId2" Type="http://schemas.microsoft.com/office/2011/relationships/chartColorStyle" Target="colors3.xml"/><Relationship Id="rId1" Type="http://schemas.microsoft.com/office/2011/relationships/chartStyle" Target="style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ysClr val="windowText" lastClr="000000"/>
                </a:solidFill>
                <a:latin typeface="+mn-lt"/>
                <a:ea typeface="+mn-ea"/>
                <a:cs typeface="+mn-cs"/>
              </a:defRPr>
            </a:pPr>
            <a:r>
              <a:rPr lang="en-US" sz="1400" b="1">
                <a:solidFill>
                  <a:sysClr val="windowText" lastClr="000000"/>
                </a:solidFill>
              </a:rPr>
              <a:t>Maisemaelementit</a:t>
            </a:r>
          </a:p>
        </c:rich>
      </c:tx>
      <c:overlay val="0"/>
      <c:spPr>
        <a:noFill/>
        <a:ln>
          <a:noFill/>
        </a:ln>
        <a:effectLst/>
      </c:spPr>
      <c:txPr>
        <a:bodyPr rot="0" spcFirstLastPara="1" vertOverflow="ellipsis" vert="horz" wrap="square" anchor="ctr" anchorCtr="1"/>
        <a:lstStyle/>
        <a:p>
          <a:pPr>
            <a:defRPr sz="1400" b="1" i="0" u="none" strike="noStrike" kern="1200" spc="0" baseline="0">
              <a:solidFill>
                <a:sysClr val="windowText" lastClr="000000"/>
              </a:solidFill>
              <a:latin typeface="+mn-lt"/>
              <a:ea typeface="+mn-ea"/>
              <a:cs typeface="+mn-cs"/>
            </a:defRPr>
          </a:pPr>
          <a:endParaRPr lang="fi-FI"/>
        </a:p>
      </c:txPr>
    </c:title>
    <c:autoTitleDeleted val="0"/>
    <c:plotArea>
      <c:layout>
        <c:manualLayout>
          <c:layoutTarget val="inner"/>
          <c:xMode val="edge"/>
          <c:yMode val="edge"/>
          <c:x val="7.8336743641195597E-2"/>
          <c:y val="0.10616716619890119"/>
          <c:w val="0.89134577536269344"/>
          <c:h val="0.7601768772961407"/>
        </c:manualLayout>
      </c:layout>
      <c:barChart>
        <c:barDir val="col"/>
        <c:grouping val="clustered"/>
        <c:varyColors val="0"/>
        <c:ser>
          <c:idx val="1"/>
          <c:order val="0"/>
          <c:tx>
            <c:strRef>
              <c:f>Tulokset!$AF$3</c:f>
              <c:strCache>
                <c:ptCount val="1"/>
                <c:pt idx="0">
                  <c:v>%</c:v>
                </c:pt>
              </c:strCache>
            </c:strRef>
          </c:tx>
          <c:spPr>
            <a:solidFill>
              <a:schemeClr val="accent6">
                <a:lumMod val="40000"/>
                <a:lumOff val="60000"/>
              </a:schemeClr>
            </a:solidFill>
            <a:ln w="3175" cap="flat" cmpd="sng" algn="ctr">
              <a:solidFill>
                <a:schemeClr val="bg2">
                  <a:lumMod val="90000"/>
                </a:schemeClr>
              </a:solidFill>
              <a:prstDash val="solid"/>
              <a:miter lim="800000"/>
            </a:ln>
            <a:effectLst/>
          </c:spPr>
          <c:invertIfNegative val="0"/>
          <c:dPt>
            <c:idx val="0"/>
            <c:invertIfNegative val="0"/>
            <c:bubble3D val="0"/>
            <c:spPr>
              <a:solidFill>
                <a:srgbClr val="006020"/>
              </a:solidFill>
              <a:ln w="3175" cap="flat" cmpd="sng" algn="ctr">
                <a:solidFill>
                  <a:schemeClr val="bg2">
                    <a:lumMod val="90000"/>
                  </a:schemeClr>
                </a:solidFill>
                <a:prstDash val="solid"/>
                <a:miter lim="800000"/>
              </a:ln>
              <a:effectLst/>
            </c:spPr>
            <c:extLst>
              <c:ext xmlns:c16="http://schemas.microsoft.com/office/drawing/2014/chart" uri="{C3380CC4-5D6E-409C-BE32-E72D297353CC}">
                <c16:uniqueId val="{00000002-2211-4EFD-BAE6-7210791B9BA8}"/>
              </c:ext>
            </c:extLst>
          </c:dPt>
          <c:dPt>
            <c:idx val="1"/>
            <c:invertIfNegative val="0"/>
            <c:bubble3D val="0"/>
            <c:spPr>
              <a:solidFill>
                <a:srgbClr val="006020">
                  <a:alpha val="60000"/>
                </a:srgbClr>
              </a:solidFill>
              <a:ln w="3175" cap="flat" cmpd="sng" algn="ctr">
                <a:solidFill>
                  <a:schemeClr val="bg2">
                    <a:lumMod val="90000"/>
                  </a:schemeClr>
                </a:solidFill>
                <a:prstDash val="solid"/>
                <a:miter lim="800000"/>
              </a:ln>
              <a:effectLst/>
            </c:spPr>
            <c:extLst>
              <c:ext xmlns:c16="http://schemas.microsoft.com/office/drawing/2014/chart" uri="{C3380CC4-5D6E-409C-BE32-E72D297353CC}">
                <c16:uniqueId val="{00000003-2211-4EFD-BAE6-7210791B9BA8}"/>
              </c:ext>
            </c:extLst>
          </c:dPt>
          <c:dPt>
            <c:idx val="2"/>
            <c:invertIfNegative val="0"/>
            <c:bubble3D val="0"/>
            <c:spPr>
              <a:solidFill>
                <a:srgbClr val="006020">
                  <a:alpha val="40000"/>
                </a:srgbClr>
              </a:solidFill>
              <a:ln w="3175" cap="flat" cmpd="sng" algn="ctr">
                <a:solidFill>
                  <a:schemeClr val="bg2">
                    <a:lumMod val="90000"/>
                  </a:schemeClr>
                </a:solidFill>
                <a:prstDash val="solid"/>
                <a:miter lim="800000"/>
              </a:ln>
              <a:effectLst/>
            </c:spPr>
            <c:extLst>
              <c:ext xmlns:c16="http://schemas.microsoft.com/office/drawing/2014/chart" uri="{C3380CC4-5D6E-409C-BE32-E72D297353CC}">
                <c16:uniqueId val="{00000008-8B3F-451A-9F09-914C462E9D83}"/>
              </c:ext>
            </c:extLst>
          </c:dPt>
          <c:dPt>
            <c:idx val="3"/>
            <c:invertIfNegative val="0"/>
            <c:bubble3D val="0"/>
            <c:spPr>
              <a:solidFill>
                <a:srgbClr val="F2C75C">
                  <a:alpha val="40000"/>
                </a:srgbClr>
              </a:solidFill>
              <a:ln w="3175" cap="flat" cmpd="sng" algn="ctr">
                <a:solidFill>
                  <a:schemeClr val="bg2">
                    <a:lumMod val="90000"/>
                  </a:schemeClr>
                </a:solidFill>
                <a:prstDash val="solid"/>
                <a:miter lim="800000"/>
              </a:ln>
              <a:effectLst/>
            </c:spPr>
            <c:extLst>
              <c:ext xmlns:c16="http://schemas.microsoft.com/office/drawing/2014/chart" uri="{C3380CC4-5D6E-409C-BE32-E72D297353CC}">
                <c16:uniqueId val="{00000000-2211-4EFD-BAE6-7210791B9BA8}"/>
              </c:ext>
            </c:extLst>
          </c:dPt>
          <c:dPt>
            <c:idx val="4"/>
            <c:invertIfNegative val="0"/>
            <c:bubble3D val="0"/>
            <c:spPr>
              <a:solidFill>
                <a:srgbClr val="F0EFEB"/>
              </a:solidFill>
              <a:ln w="3175" cap="flat" cmpd="sng" algn="ctr">
                <a:solidFill>
                  <a:schemeClr val="bg2">
                    <a:lumMod val="90000"/>
                  </a:schemeClr>
                </a:solidFill>
                <a:prstDash val="solid"/>
                <a:miter lim="800000"/>
              </a:ln>
              <a:effectLst/>
            </c:spPr>
            <c:extLst>
              <c:ext xmlns:c16="http://schemas.microsoft.com/office/drawing/2014/chart" uri="{C3380CC4-5D6E-409C-BE32-E72D297353CC}">
                <c16:uniqueId val="{00000009-94D8-4187-9D31-FB907D2CB7AA}"/>
              </c:ext>
            </c:extLst>
          </c:dPt>
          <c:cat>
            <c:strRef>
              <c:extLst>
                <c:ext xmlns:c15="http://schemas.microsoft.com/office/drawing/2012/chart" uri="{02D57815-91ED-43cb-92C2-25804820EDAC}">
                  <c15:fullRef>
                    <c15:sqref>Tulokset!$AD$4:$AD$9</c15:sqref>
                  </c15:fullRef>
                </c:ext>
              </c:extLst>
              <c:f>(Tulokset!$AD$4:$AD$6,Tulokset!$AD$8:$AD$9)</c:f>
              <c:strCache>
                <c:ptCount val="5"/>
                <c:pt idx="0">
                  <c:v>Säilytettävä kasvillisuus ja maaperä</c:v>
                </c:pt>
                <c:pt idx="1">
                  <c:v>Istutettava / kylvettävä kasvillisuus</c:v>
                </c:pt>
                <c:pt idx="2">
                  <c:v>Kasvikatot</c:v>
                </c:pt>
                <c:pt idx="3">
                  <c:v>Bonuselementit</c:v>
                </c:pt>
                <c:pt idx="4">
                  <c:v>Pinnoitteet</c:v>
                </c:pt>
              </c:strCache>
            </c:strRef>
          </c:cat>
          <c:val>
            <c:numRef>
              <c:extLst>
                <c:ext xmlns:c15="http://schemas.microsoft.com/office/drawing/2012/chart" uri="{02D57815-91ED-43cb-92C2-25804820EDAC}">
                  <c15:fullRef>
                    <c15:sqref>Tulokset!$AF$4:$AF$9</c15:sqref>
                  </c15:fullRef>
                </c:ext>
              </c:extLst>
              <c:f>(Tulokset!$AF$4:$AF$6,Tulokset!$AF$8:$AF$9)</c:f>
              <c:numCache>
                <c:formatCode>0%</c:formatCode>
                <c:ptCount val="5"/>
                <c:pt idx="0">
                  <c:v>0</c:v>
                </c:pt>
                <c:pt idx="1">
                  <c:v>0</c:v>
                </c:pt>
                <c:pt idx="2">
                  <c:v>0</c:v>
                </c:pt>
                <c:pt idx="3">
                  <c:v>0</c:v>
                </c:pt>
                <c:pt idx="4">
                  <c:v>0</c:v>
                </c:pt>
              </c:numCache>
            </c:numRef>
          </c:val>
          <c:extLst>
            <c:ext xmlns:c16="http://schemas.microsoft.com/office/drawing/2014/chart" uri="{C3380CC4-5D6E-409C-BE32-E72D297353CC}">
              <c16:uniqueId val="{00000001-A6D8-4836-8793-FE11E4894C8F}"/>
            </c:ext>
          </c:extLst>
        </c:ser>
        <c:dLbls>
          <c:showLegendKey val="0"/>
          <c:showVal val="0"/>
          <c:showCatName val="0"/>
          <c:showSerName val="0"/>
          <c:showPercent val="0"/>
          <c:showBubbleSize val="0"/>
        </c:dLbls>
        <c:gapWidth val="219"/>
        <c:overlap val="-27"/>
        <c:axId val="1212918912"/>
        <c:axId val="1212912672"/>
      </c:barChart>
      <c:catAx>
        <c:axId val="12129189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1212912672"/>
        <c:crosses val="autoZero"/>
        <c:auto val="1"/>
        <c:lblAlgn val="ctr"/>
        <c:lblOffset val="100"/>
        <c:noMultiLvlLbl val="0"/>
      </c:catAx>
      <c:valAx>
        <c:axId val="1212912672"/>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1212918912"/>
        <c:crosses val="autoZero"/>
        <c:crossBetween val="between"/>
      </c:valAx>
      <c:dTable>
        <c:showHorzBorder val="1"/>
        <c:showVertBorder val="1"/>
        <c:showOutline val="1"/>
        <c:showKeys val="1"/>
        <c:spPr>
          <a:noFill/>
          <a:ln w="9525" cap="flat" cmpd="sng" algn="ctr">
            <a:solidFill>
              <a:schemeClr val="tx1">
                <a:lumMod val="15000"/>
                <a:lumOff val="85000"/>
              </a:schemeClr>
            </a:solidFill>
            <a:round/>
          </a:ln>
          <a:effectLst/>
        </c:spPr>
        <c:txPr>
          <a:bodyPr rot="0" spcFirstLastPara="1" vertOverflow="ellipsis" vert="horz" wrap="square" anchor="ctr" anchorCtr="1"/>
          <a:lstStyle/>
          <a:p>
            <a:pPr rtl="0">
              <a:defRPr sz="1000" b="0" i="0" u="none" strike="noStrike" kern="1200" baseline="0">
                <a:solidFill>
                  <a:sysClr val="windowText" lastClr="000000"/>
                </a:solidFill>
                <a:latin typeface="+mn-lt"/>
                <a:ea typeface="+mn-ea"/>
                <a:cs typeface="+mn-cs"/>
              </a:defRPr>
            </a:pPr>
            <a:endParaRPr lang="fi-FI"/>
          </a:p>
        </c:txPr>
      </c:dTable>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900" baseline="0"/>
      </a:pPr>
      <a:endParaRPr lang="fi-FI"/>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6"/>
    </mc:Choice>
    <mc:Fallback>
      <c:style val="6"/>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latin typeface="Franklin Gothic Book" panose="020B0503020102020204" pitchFamily="34" charset="0"/>
              </a:rPr>
              <a:t>Laskennan painopisteet</a:t>
            </a:r>
          </a:p>
        </c:rich>
      </c:tx>
      <c:layout>
        <c:manualLayout>
          <c:xMode val="edge"/>
          <c:yMode val="edge"/>
          <c:x val="0.35938385034449222"/>
          <c:y val="1.2042157983156623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0.1970038822224463"/>
          <c:y val="0.11534486761864453"/>
          <c:w val="0.76646800943289273"/>
          <c:h val="0.82317593006373357"/>
        </c:manualLayout>
      </c:layout>
      <c:barChart>
        <c:barDir val="bar"/>
        <c:grouping val="clustered"/>
        <c:varyColors val="0"/>
        <c:ser>
          <c:idx val="1"/>
          <c:order val="0"/>
          <c:tx>
            <c:strRef>
              <c:f>Tulokset!$AD$24</c:f>
              <c:strCache>
                <c:ptCount val="1"/>
                <c:pt idx="0">
                  <c:v>Laskennan painopisteet</c:v>
                </c:pt>
              </c:strCache>
            </c:strRef>
          </c:tx>
          <c:spPr>
            <a:solidFill>
              <a:schemeClr val="accent4">
                <a:tint val="77000"/>
              </a:schemeClr>
            </a:solidFill>
            <a:ln>
              <a:noFill/>
            </a:ln>
            <a:effectLst/>
          </c:spPr>
          <c:invertIfNegative val="0"/>
          <c:dPt>
            <c:idx val="0"/>
            <c:invertIfNegative val="0"/>
            <c:bubble3D val="0"/>
            <c:spPr>
              <a:solidFill>
                <a:srgbClr val="005D20">
                  <a:alpha val="40000"/>
                </a:srgbClr>
              </a:solidFill>
              <a:ln w="3175">
                <a:solidFill>
                  <a:schemeClr val="bg2">
                    <a:lumMod val="90000"/>
                  </a:schemeClr>
                </a:solidFill>
              </a:ln>
              <a:effectLst/>
            </c:spPr>
            <c:extLst>
              <c:ext xmlns:c16="http://schemas.microsoft.com/office/drawing/2014/chart" uri="{C3380CC4-5D6E-409C-BE32-E72D297353CC}">
                <c16:uniqueId val="{00000007-EEC6-41ED-9BBE-8B86258F57C8}"/>
              </c:ext>
            </c:extLst>
          </c:dPt>
          <c:dPt>
            <c:idx val="1"/>
            <c:invertIfNegative val="0"/>
            <c:bubble3D val="0"/>
            <c:spPr>
              <a:solidFill>
                <a:srgbClr val="F2C75D">
                  <a:alpha val="40000"/>
                </a:srgbClr>
              </a:solidFill>
              <a:ln w="3175">
                <a:solidFill>
                  <a:schemeClr val="bg2">
                    <a:lumMod val="90000"/>
                  </a:schemeClr>
                </a:solidFill>
              </a:ln>
              <a:effectLst/>
            </c:spPr>
            <c:extLst>
              <c:ext xmlns:c16="http://schemas.microsoft.com/office/drawing/2014/chart" uri="{C3380CC4-5D6E-409C-BE32-E72D297353CC}">
                <c16:uniqueId val="{00000006-EEC6-41ED-9BBE-8B86258F57C8}"/>
              </c:ext>
            </c:extLst>
          </c:dPt>
          <c:dPt>
            <c:idx val="2"/>
            <c:invertIfNegative val="0"/>
            <c:bubble3D val="0"/>
            <c:spPr>
              <a:solidFill>
                <a:srgbClr val="097B76">
                  <a:alpha val="60000"/>
                </a:srgbClr>
              </a:solidFill>
              <a:ln w="3175">
                <a:solidFill>
                  <a:schemeClr val="bg2">
                    <a:lumMod val="90000"/>
                  </a:schemeClr>
                </a:solidFill>
              </a:ln>
              <a:effectLst/>
            </c:spPr>
            <c:extLst>
              <c:ext xmlns:c16="http://schemas.microsoft.com/office/drawing/2014/chart" uri="{C3380CC4-5D6E-409C-BE32-E72D297353CC}">
                <c16:uniqueId val="{00000005-EEC6-41ED-9BBE-8B86258F57C8}"/>
              </c:ext>
            </c:extLst>
          </c:dPt>
          <c:dPt>
            <c:idx val="3"/>
            <c:invertIfNegative val="0"/>
            <c:bubble3D val="0"/>
            <c:spPr>
              <a:solidFill>
                <a:srgbClr val="B4B09C">
                  <a:alpha val="60000"/>
                </a:srgbClr>
              </a:solidFill>
              <a:ln w="3175">
                <a:solidFill>
                  <a:schemeClr val="bg2">
                    <a:lumMod val="90000"/>
                  </a:schemeClr>
                </a:solidFill>
              </a:ln>
              <a:effectLst/>
            </c:spPr>
            <c:extLst>
              <c:ext xmlns:c16="http://schemas.microsoft.com/office/drawing/2014/chart" uri="{C3380CC4-5D6E-409C-BE32-E72D297353CC}">
                <c16:uniqueId val="{00000004-EEC6-41ED-9BBE-8B86258F57C8}"/>
              </c:ext>
            </c:extLst>
          </c:dPt>
          <c:dPt>
            <c:idx val="4"/>
            <c:invertIfNegative val="0"/>
            <c:bubble3D val="0"/>
            <c:spPr>
              <a:solidFill>
                <a:srgbClr val="004F71">
                  <a:alpha val="60000"/>
                </a:srgbClr>
              </a:solidFill>
              <a:ln w="3175">
                <a:solidFill>
                  <a:schemeClr val="bg2">
                    <a:lumMod val="90000"/>
                  </a:schemeClr>
                </a:solidFill>
              </a:ln>
              <a:effectLst/>
            </c:spPr>
            <c:extLst>
              <c:ext xmlns:c16="http://schemas.microsoft.com/office/drawing/2014/chart" uri="{C3380CC4-5D6E-409C-BE32-E72D297353CC}">
                <c16:uniqueId val="{00000003-EEC6-41ED-9BBE-8B86258F57C8}"/>
              </c:ext>
            </c:extLst>
          </c:dPt>
          <c:dLbls>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chemeClr val="tx1">
                        <a:lumMod val="75000"/>
                        <a:lumOff val="25000"/>
                      </a:schemeClr>
                    </a:solidFill>
                    <a:latin typeface="Franklin Gothic Book" panose="020B0503020102020204" pitchFamily="34" charset="0"/>
                    <a:ea typeface="+mn-ea"/>
                    <a:cs typeface="+mn-cs"/>
                  </a:defRPr>
                </a:pPr>
                <a:endParaRPr lang="fi-FI"/>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Tulokset!$AD$25:$AD$29</c:f>
              <c:strCache>
                <c:ptCount val="5"/>
                <c:pt idx="0">
                  <c:v>Ekologisuus</c:v>
                </c:pt>
                <c:pt idx="1">
                  <c:v>Toiminnallisuus</c:v>
                </c:pt>
                <c:pt idx="2">
                  <c:v>Maisema-arvo</c:v>
                </c:pt>
                <c:pt idx="3">
                  <c:v>Kunnossapito</c:v>
                </c:pt>
                <c:pt idx="4">
                  <c:v>Hulevesi</c:v>
                </c:pt>
              </c:strCache>
            </c:strRef>
          </c:cat>
          <c:val>
            <c:numRef>
              <c:f>Tulokset!$AE$25:$AE$29</c:f>
              <c:numCache>
                <c:formatCode>0.00%</c:formatCode>
                <c:ptCount val="5"/>
                <c:pt idx="0">
                  <c:v>0</c:v>
                </c:pt>
                <c:pt idx="1">
                  <c:v>0</c:v>
                </c:pt>
                <c:pt idx="2">
                  <c:v>0</c:v>
                </c:pt>
                <c:pt idx="3">
                  <c:v>0</c:v>
                </c:pt>
                <c:pt idx="4">
                  <c:v>0</c:v>
                </c:pt>
              </c:numCache>
            </c:numRef>
          </c:val>
          <c:extLst>
            <c:ext xmlns:c16="http://schemas.microsoft.com/office/drawing/2014/chart" uri="{C3380CC4-5D6E-409C-BE32-E72D297353CC}">
              <c16:uniqueId val="{00000000-EEC6-41ED-9BBE-8B86258F57C8}"/>
            </c:ext>
          </c:extLst>
        </c:ser>
        <c:dLbls>
          <c:showLegendKey val="0"/>
          <c:showVal val="0"/>
          <c:showCatName val="0"/>
          <c:showSerName val="0"/>
          <c:showPercent val="0"/>
          <c:showBubbleSize val="0"/>
        </c:dLbls>
        <c:gapWidth val="219"/>
        <c:axId val="1212918912"/>
        <c:axId val="1212912672"/>
      </c:barChart>
      <c:catAx>
        <c:axId val="1212918912"/>
        <c:scaling>
          <c:orientation val="minMax"/>
        </c:scaling>
        <c:delete val="0"/>
        <c:axPos val="l"/>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Franklin Gothic Book" panose="020B0503020102020204" pitchFamily="34" charset="0"/>
                <a:ea typeface="+mn-ea"/>
                <a:cs typeface="+mn-cs"/>
              </a:defRPr>
            </a:pPr>
            <a:endParaRPr lang="fi-FI"/>
          </a:p>
        </c:txPr>
        <c:crossAx val="1212912672"/>
        <c:crosses val="autoZero"/>
        <c:auto val="1"/>
        <c:lblAlgn val="ctr"/>
        <c:lblOffset val="100"/>
        <c:noMultiLvlLbl val="0"/>
      </c:catAx>
      <c:valAx>
        <c:axId val="1212912672"/>
        <c:scaling>
          <c:orientation val="minMax"/>
        </c:scaling>
        <c:delete val="0"/>
        <c:axPos val="b"/>
        <c:numFmt formatCode="0.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Franklin Gothic Book" panose="020B0503020102020204" pitchFamily="34" charset="0"/>
                <a:ea typeface="+mn-ea"/>
                <a:cs typeface="+mn-cs"/>
              </a:defRPr>
            </a:pPr>
            <a:endParaRPr lang="fi-FI"/>
          </a:p>
        </c:txPr>
        <c:crossAx val="121291891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Franklin Gothic Book" panose="020B0503020102020204" pitchFamily="34" charset="0"/>
                <a:ea typeface="+mn-ea"/>
                <a:cs typeface="+mn-cs"/>
              </a:defRPr>
            </a:pPr>
            <a:r>
              <a:rPr lang="fi-FI" b="1">
                <a:latin typeface="Franklin Gothic Book" panose="020B0503020102020204" pitchFamily="34" charset="0"/>
              </a:rPr>
              <a:t>Hulevesien hallintarakenteet</a:t>
            </a:r>
          </a:p>
        </c:rich>
      </c:tx>
      <c:layout>
        <c:manualLayout>
          <c:xMode val="edge"/>
          <c:yMode val="edge"/>
          <c:x val="0.30968964987664016"/>
          <c:y val="0"/>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Franklin Gothic Book" panose="020B0503020102020204" pitchFamily="34" charset="0"/>
              <a:ea typeface="+mn-ea"/>
              <a:cs typeface="+mn-cs"/>
            </a:defRPr>
          </a:pPr>
          <a:endParaRPr lang="fi-FI"/>
        </a:p>
      </c:txPr>
    </c:title>
    <c:autoTitleDeleted val="0"/>
    <c:plotArea>
      <c:layout>
        <c:manualLayout>
          <c:layoutTarget val="inner"/>
          <c:xMode val="edge"/>
          <c:yMode val="edge"/>
          <c:x val="0.25183938395233485"/>
          <c:y val="8.4017154862570109E-2"/>
          <c:w val="0.49682332821216268"/>
          <c:h val="0.64431587217969488"/>
        </c:manualLayout>
      </c:layout>
      <c:pieChart>
        <c:varyColors val="1"/>
        <c:ser>
          <c:idx val="0"/>
          <c:order val="0"/>
          <c:spPr>
            <a:solidFill>
              <a:schemeClr val="accent6">
                <a:lumMod val="40000"/>
                <a:lumOff val="60000"/>
              </a:schemeClr>
            </a:solidFill>
            <a:ln w="6350">
              <a:solidFill>
                <a:sysClr val="windowText" lastClr="000000"/>
              </a:solidFill>
            </a:ln>
          </c:spPr>
          <c:dPt>
            <c:idx val="0"/>
            <c:bubble3D val="0"/>
            <c:spPr>
              <a:solidFill>
                <a:srgbClr val="AFC9B3"/>
              </a:solidFill>
              <a:ln w="6350">
                <a:solidFill>
                  <a:sysClr val="windowText" lastClr="000000"/>
                </a:solidFill>
              </a:ln>
              <a:effectLst/>
            </c:spPr>
            <c:extLst>
              <c:ext xmlns:c16="http://schemas.microsoft.com/office/drawing/2014/chart" uri="{C3380CC4-5D6E-409C-BE32-E72D297353CC}">
                <c16:uniqueId val="{00000001-583D-497A-8EBA-66CF10F9E4CB}"/>
              </c:ext>
            </c:extLst>
          </c:dPt>
          <c:dPt>
            <c:idx val="1"/>
            <c:bubble3D val="0"/>
            <c:spPr>
              <a:solidFill>
                <a:srgbClr val="E6E4DE"/>
              </a:solidFill>
              <a:ln w="6350">
                <a:solidFill>
                  <a:sysClr val="windowText" lastClr="000000"/>
                </a:solidFill>
              </a:ln>
              <a:effectLst/>
            </c:spPr>
            <c:extLst>
              <c:ext xmlns:c16="http://schemas.microsoft.com/office/drawing/2014/chart" uri="{C3380CC4-5D6E-409C-BE32-E72D297353CC}">
                <c16:uniqueId val="{00000003-583D-497A-8EBA-66CF10F9E4CB}"/>
              </c:ext>
            </c:extLst>
          </c:dPt>
          <c:dPt>
            <c:idx val="2"/>
            <c:bubble3D val="0"/>
            <c:spPr>
              <a:solidFill>
                <a:srgbClr val="F2C75C">
                  <a:alpha val="60000"/>
                </a:srgbClr>
              </a:solidFill>
              <a:ln w="6350">
                <a:solidFill>
                  <a:sysClr val="windowText" lastClr="000000"/>
                </a:solidFill>
              </a:ln>
              <a:effectLst/>
            </c:spPr>
            <c:extLst>
              <c:ext xmlns:c16="http://schemas.microsoft.com/office/drawing/2014/chart" uri="{C3380CC4-5D6E-409C-BE32-E72D297353CC}">
                <c16:uniqueId val="{00000005-583D-497A-8EBA-66CF10F9E4CB}"/>
              </c:ext>
            </c:extLst>
          </c:dPt>
          <c:dLbls>
            <c:spPr>
              <a:noFill/>
              <a:ln>
                <a:noFill/>
              </a:ln>
              <a:effectLst/>
            </c:spPr>
            <c:txPr>
              <a:bodyPr rot="0" spcFirstLastPara="1" vertOverflow="clip" horzOverflow="clip"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Franklin Gothic Book" panose="020B0503020102020204" pitchFamily="34" charset="0"/>
                    <a:ea typeface="+mn-ea"/>
                    <a:cs typeface="+mn-cs"/>
                  </a:defRPr>
                </a:pPr>
                <a:endParaRPr lang="fi-FI"/>
              </a:p>
            </c:txPr>
            <c:dLblPos val="ctr"/>
            <c:showLegendKey val="0"/>
            <c:showVal val="0"/>
            <c:showCatName val="0"/>
            <c:showSerName val="0"/>
            <c:showPercent val="1"/>
            <c:showBubbleSize val="0"/>
            <c:showLeaderLines val="1"/>
            <c:leaderLines>
              <c:spPr>
                <a:ln w="9525" cap="flat" cmpd="sng" algn="ctr">
                  <a:solidFill>
                    <a:schemeClr val="accent1"/>
                  </a:solidFill>
                  <a:round/>
                </a:ln>
                <a:effectLst/>
              </c:spPr>
            </c:leaderLines>
            <c:extLst>
              <c:ext xmlns:c15="http://schemas.microsoft.com/office/drawing/2012/chart" uri="{CE6537A1-D6FC-4f65-9D91-7224C49458BB}"/>
            </c:extLst>
          </c:dLbls>
          <c:cat>
            <c:strRef>
              <c:f>Tulokset!$AD$43:$AD$45</c:f>
              <c:strCache>
                <c:ptCount val="3"/>
                <c:pt idx="0">
                  <c:v>Maanpäälliset hulevesirakenteet </c:v>
                </c:pt>
                <c:pt idx="1">
                  <c:v>Maanalaiset hulevesirakenteet</c:v>
                </c:pt>
                <c:pt idx="2">
                  <c:v>Ylimääräinen viivytyskapasiteetti</c:v>
                </c:pt>
              </c:strCache>
            </c:strRef>
          </c:cat>
          <c:val>
            <c:numRef>
              <c:f>Tulokset!$AH$43:$AH$45</c:f>
              <c:numCache>
                <c:formatCode>0%</c:formatCode>
                <c:ptCount val="3"/>
                <c:pt idx="0">
                  <c:v>0</c:v>
                </c:pt>
                <c:pt idx="1">
                  <c:v>0</c:v>
                </c:pt>
                <c:pt idx="2">
                  <c:v>0</c:v>
                </c:pt>
              </c:numCache>
            </c:numRef>
          </c:val>
          <c:extLst>
            <c:ext xmlns:c16="http://schemas.microsoft.com/office/drawing/2014/chart" uri="{C3380CC4-5D6E-409C-BE32-E72D297353CC}">
              <c16:uniqueId val="{00000008-583D-497A-8EBA-66CF10F9E4CB}"/>
            </c:ext>
          </c:extLst>
        </c:ser>
        <c:ser>
          <c:idx val="1"/>
          <c:order val="1"/>
          <c:tx>
            <c:strRef>
              <c:f>Tulokset!$AH$43:$AH$45</c:f>
              <c:strCache>
                <c:ptCount val="3"/>
                <c:pt idx="0">
                  <c:v>#ARVO!</c:v>
                </c:pt>
                <c:pt idx="1">
                  <c:v>#ARVO!</c:v>
                </c:pt>
                <c:pt idx="2">
                  <c:v>#ARVO!</c:v>
                </c:pt>
              </c:strCache>
            </c:strRef>
          </c:tx>
          <c:dPt>
            <c:idx val="0"/>
            <c:bubble3D val="0"/>
            <c:spPr>
              <a:solidFill>
                <a:schemeClr val="accent4">
                  <a:shade val="53000"/>
                </a:schemeClr>
              </a:solidFill>
              <a:ln w="19050">
                <a:solidFill>
                  <a:schemeClr val="lt1"/>
                </a:solidFill>
              </a:ln>
              <a:effectLst/>
            </c:spPr>
            <c:extLst>
              <c:ext xmlns:c16="http://schemas.microsoft.com/office/drawing/2014/chart" uri="{C3380CC4-5D6E-409C-BE32-E72D297353CC}">
                <c16:uniqueId val="{00000007-6E46-4151-9D33-0A8298256A41}"/>
              </c:ext>
            </c:extLst>
          </c:dPt>
          <c:dLbls>
            <c:delete val="1"/>
          </c:dLbls>
          <c:cat>
            <c:strRef>
              <c:f>Tulokset!$AD$43:$AD$45</c:f>
              <c:strCache>
                <c:ptCount val="3"/>
                <c:pt idx="0">
                  <c:v>Maanpäälliset hulevesirakenteet </c:v>
                </c:pt>
                <c:pt idx="1">
                  <c:v>Maanalaiset hulevesirakenteet</c:v>
                </c:pt>
                <c:pt idx="2">
                  <c:v>Ylimääräinen viivytyskapasiteetti</c:v>
                </c:pt>
              </c:strCache>
            </c:strRef>
          </c:cat>
          <c:val>
            <c:numLit>
              <c:formatCode>General</c:formatCode>
              <c:ptCount val="1"/>
              <c:pt idx="0">
                <c:v>1</c:v>
              </c:pt>
            </c:numLit>
          </c:val>
          <c:extLst>
            <c:ext xmlns:c16="http://schemas.microsoft.com/office/drawing/2014/chart" uri="{C3380CC4-5D6E-409C-BE32-E72D297353CC}">
              <c16:uniqueId val="{0000000C-583D-497A-8EBA-66CF10F9E4CB}"/>
            </c:ext>
          </c:extLst>
        </c:ser>
        <c:dLbls>
          <c:dLblPos val="inEnd"/>
          <c:showLegendKey val="0"/>
          <c:showVal val="0"/>
          <c:showCatName val="0"/>
          <c:showSerName val="0"/>
          <c:showPercent val="1"/>
          <c:showBubbleSize val="0"/>
          <c:showLeaderLines val="1"/>
        </c:dLbls>
        <c:firstSliceAng val="0"/>
        <c:extLst/>
      </c:pieChart>
      <c:spPr>
        <a:noFill/>
        <a:ln>
          <a:noFill/>
        </a:ln>
        <a:effectLst/>
      </c:spPr>
    </c:plotArea>
    <c:legend>
      <c:legendPos val="b"/>
      <c:legendEntry>
        <c:idx val="0"/>
        <c:txPr>
          <a:bodyPr rot="0" spcFirstLastPara="1" vertOverflow="ellipsis" vert="horz" wrap="square" anchor="ctr" anchorCtr="1"/>
          <a:lstStyle/>
          <a:p>
            <a:pPr>
              <a:defRPr sz="1200" b="0" i="0" u="none" strike="noStrike" kern="1200" baseline="0">
                <a:solidFill>
                  <a:schemeClr val="tx1">
                    <a:lumMod val="65000"/>
                    <a:lumOff val="35000"/>
                  </a:schemeClr>
                </a:solidFill>
                <a:latin typeface="Franklin Gothic Book" panose="020B0503020102020204" pitchFamily="34" charset="0"/>
                <a:ea typeface="+mn-ea"/>
                <a:cs typeface="+mn-cs"/>
              </a:defRPr>
            </a:pPr>
            <a:endParaRPr lang="fi-FI"/>
          </a:p>
        </c:txPr>
      </c:legendEntry>
      <c:legendEntry>
        <c:idx val="1"/>
        <c:txPr>
          <a:bodyPr rot="0" spcFirstLastPara="1" vertOverflow="ellipsis" vert="horz" wrap="square" anchor="ctr" anchorCtr="1"/>
          <a:lstStyle/>
          <a:p>
            <a:pPr rtl="0">
              <a:defRPr sz="1200" b="0" i="0" u="none" strike="noStrike" kern="1200" baseline="0">
                <a:ln>
                  <a:noFill/>
                </a:ln>
                <a:solidFill>
                  <a:sysClr val="windowText" lastClr="000000"/>
                </a:solidFill>
                <a:latin typeface="Franklin Gothic Book" panose="020B0503020102020204" pitchFamily="34" charset="0"/>
                <a:ea typeface="+mn-ea"/>
                <a:cs typeface="+mn-cs"/>
              </a:defRPr>
            </a:pPr>
            <a:endParaRPr lang="fi-FI"/>
          </a:p>
        </c:txPr>
      </c:legendEntry>
      <c:legendEntry>
        <c:idx val="2"/>
        <c:txPr>
          <a:bodyPr rot="0" spcFirstLastPara="1" vertOverflow="ellipsis" vert="horz" wrap="square" anchor="ctr" anchorCtr="1"/>
          <a:lstStyle/>
          <a:p>
            <a:pPr rtl="0">
              <a:defRPr sz="1200" b="0" i="0" u="none" strike="noStrike" kern="1200" baseline="0">
                <a:ln>
                  <a:noFill/>
                </a:ln>
                <a:solidFill>
                  <a:sysClr val="windowText" lastClr="000000"/>
                </a:solidFill>
                <a:latin typeface="Franklin Gothic Book" panose="020B0503020102020204" pitchFamily="34" charset="0"/>
                <a:ea typeface="+mn-ea"/>
                <a:cs typeface="+mn-cs"/>
              </a:defRPr>
            </a:pPr>
            <a:endParaRPr lang="fi-FI"/>
          </a:p>
        </c:txPr>
      </c:legendEntry>
      <c:layout>
        <c:manualLayout>
          <c:xMode val="edge"/>
          <c:yMode val="edge"/>
          <c:x val="0.18618261714654336"/>
          <c:y val="0.77422583014071344"/>
          <c:w val="0.67339420310057452"/>
          <c:h val="0.18880644195934759"/>
        </c:manualLayout>
      </c:layout>
      <c:overlay val="0"/>
      <c:spPr>
        <a:noFill/>
        <a:ln>
          <a:noFill/>
        </a:ln>
        <a:effectLst/>
      </c:spPr>
      <c:txPr>
        <a:bodyPr rot="0" spcFirstLastPara="1" vertOverflow="ellipsis" vert="horz" wrap="square" anchor="ctr" anchorCtr="1"/>
        <a:lstStyle/>
        <a:p>
          <a:pPr rtl="0">
            <a:defRPr sz="1200" b="0" i="0" u="none" strike="noStrike" kern="1200" baseline="0">
              <a:ln>
                <a:noFill/>
              </a:ln>
              <a:solidFill>
                <a:sysClr val="windowText" lastClr="000000"/>
              </a:solidFill>
              <a:latin typeface="Franklin Gothic Book" panose="020B0503020102020204" pitchFamily="34" charset="0"/>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userShapes r:id="rId3"/>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withinLinear" id="17">
  <a:schemeClr val="accent4"/>
</cs:colorStyle>
</file>

<file path=xl/charts/colors3.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GBox" noThreeD="1"/>
</file>

<file path=xl/ctrlProps/ctrlProp2.xml><?xml version="1.0" encoding="utf-8"?>
<formControlPr xmlns="http://schemas.microsoft.com/office/spreadsheetml/2009/9/main" objectType="Radio" firstButton="1" fmlaLink="$AE$17" lockText="1" noThreeD="1"/>
</file>

<file path=xl/ctrlProps/ctrlProp3.xml><?xml version="1.0" encoding="utf-8"?>
<formControlPr xmlns="http://schemas.microsoft.com/office/spreadsheetml/2009/9/main" objectType="Radio" checked="Checked" lockText="1" noThreeD="1"/>
</file>

<file path=xl/ctrlProps/ctrlProp4.xml><?xml version="1.0" encoding="utf-8"?>
<formControlPr xmlns="http://schemas.microsoft.com/office/spreadsheetml/2009/9/main" objectType="Radio" lockText="1" noThreeD="1"/>
</file>

<file path=xl/ctrlProps/ctrlProp5.xml><?xml version="1.0" encoding="utf-8"?>
<formControlPr xmlns="http://schemas.microsoft.com/office/spreadsheetml/2009/9/main" objectType="Radio" lockText="1" noThreeD="1"/>
</file>

<file path=xl/ctrlProps/ctrlProp6.xml><?xml version="1.0" encoding="utf-8"?>
<formControlPr xmlns="http://schemas.microsoft.com/office/spreadsheetml/2009/9/main" objectType="Radio" lockText="1" noThreeD="1"/>
</file>

<file path=xl/ctrlProps/ctrlProp7.xml><?xml version="1.0" encoding="utf-8"?>
<formControlPr xmlns="http://schemas.microsoft.com/office/spreadsheetml/2009/9/main" objectType="Radio" noThreeD="1"/>
</file>

<file path=xl/ctrlProps/ctrlProp8.xml><?xml version="1.0" encoding="utf-8"?>
<formControlPr xmlns="http://schemas.microsoft.com/office/spreadsheetml/2009/9/main" objectType="Radio" noThreeD="1"/>
</file>

<file path=xl/ctrlProps/ctrlProp9.xml><?xml version="1.0" encoding="utf-8"?>
<formControlPr xmlns="http://schemas.microsoft.com/office/spreadsheetml/2009/9/main" objectType="Radio" noThreeD="1"/>
</file>

<file path=xl/ctrlProps/ctrlProp10.xml><?xml version="1.0" encoding="utf-8"?>
<formControlPr xmlns="http://schemas.microsoft.com/office/spreadsheetml/2009/9/main" objectType="CheckBox" fmlaLink="$AE$19" lockText="1" noThreeD="1"/>
</file>

<file path=xl/ctrlProps/ctrlProp11.xml><?xml version="1.0" encoding="utf-8"?>
<formControlPr xmlns="http://schemas.microsoft.com/office/spreadsheetml/2009/9/main" objectType="CheckBox" fmlaLink="$AE$20" lockText="1" noThreeD="1"/>
</file>

<file path=xl/ctrlProps/ctrlProp12.xml><?xml version="1.0" encoding="utf-8"?>
<formControlPr xmlns="http://schemas.microsoft.com/office/spreadsheetml/2009/9/main" objectType="CheckBox" fmlaLink="$AE$21" lockText="1" noThreeD="1"/>
</file>

<file path=xl/ctrlProps/ctrlProp13.xml><?xml version="1.0" encoding="utf-8"?>
<formControlPr xmlns="http://schemas.microsoft.com/office/spreadsheetml/2009/9/main" objectType="Button" lockText="1"/>
</file>

<file path=xl/ctrlProps/ctrlProp14.xml><?xml version="1.0" encoding="utf-8"?>
<formControlPr xmlns="http://schemas.microsoft.com/office/spreadsheetml/2009/9/main" objectType="Button" lockText="1"/>
</file>

<file path=xl/ctrlProps/ctrlProp15.xml><?xml version="1.0" encoding="utf-8"?>
<formControlPr xmlns="http://schemas.microsoft.com/office/spreadsheetml/2009/9/main" objectType="Button" lockText="1"/>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jpg"/><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3" Type="http://schemas.openxmlformats.org/officeDocument/2006/relationships/chart" Target="../charts/chart2.xml"/><Relationship Id="rId2" Type="http://schemas.openxmlformats.org/officeDocument/2006/relationships/chart" Target="../charts/chart1.xml"/><Relationship Id="rId1" Type="http://schemas.openxmlformats.org/officeDocument/2006/relationships/image" Target="../media/image4.png"/><Relationship Id="rId4" Type="http://schemas.openxmlformats.org/officeDocument/2006/relationships/chart" Target="../charts/chart3.xml"/></Relationships>
</file>

<file path=xl/drawings/_rels/drawing6.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17.jpeg"/><Relationship Id="rId18" Type="http://schemas.openxmlformats.org/officeDocument/2006/relationships/image" Target="../media/image22.png"/><Relationship Id="rId26" Type="http://schemas.openxmlformats.org/officeDocument/2006/relationships/image" Target="../media/image30.png"/><Relationship Id="rId3" Type="http://schemas.openxmlformats.org/officeDocument/2006/relationships/image" Target="../media/image7.png"/><Relationship Id="rId21" Type="http://schemas.openxmlformats.org/officeDocument/2006/relationships/image" Target="../media/image25.png"/><Relationship Id="rId7" Type="http://schemas.openxmlformats.org/officeDocument/2006/relationships/image" Target="../media/image11.png"/><Relationship Id="rId12" Type="http://schemas.openxmlformats.org/officeDocument/2006/relationships/image" Target="../media/image16.jpeg"/><Relationship Id="rId17" Type="http://schemas.openxmlformats.org/officeDocument/2006/relationships/image" Target="../media/image21.jpeg"/><Relationship Id="rId25" Type="http://schemas.openxmlformats.org/officeDocument/2006/relationships/image" Target="../media/image29.png"/><Relationship Id="rId2" Type="http://schemas.openxmlformats.org/officeDocument/2006/relationships/image" Target="../media/image6.png"/><Relationship Id="rId16" Type="http://schemas.openxmlformats.org/officeDocument/2006/relationships/image" Target="../media/image20.jpeg"/><Relationship Id="rId20" Type="http://schemas.openxmlformats.org/officeDocument/2006/relationships/image" Target="../media/image24.png"/><Relationship Id="rId1" Type="http://schemas.openxmlformats.org/officeDocument/2006/relationships/image" Target="../media/image5.png"/><Relationship Id="rId6" Type="http://schemas.openxmlformats.org/officeDocument/2006/relationships/image" Target="../media/image10.png"/><Relationship Id="rId11" Type="http://schemas.openxmlformats.org/officeDocument/2006/relationships/image" Target="../media/image15.jpeg"/><Relationship Id="rId24" Type="http://schemas.openxmlformats.org/officeDocument/2006/relationships/image" Target="../media/image28.png"/><Relationship Id="rId5" Type="http://schemas.openxmlformats.org/officeDocument/2006/relationships/image" Target="../media/image9.png"/><Relationship Id="rId15" Type="http://schemas.openxmlformats.org/officeDocument/2006/relationships/image" Target="../media/image19.jpeg"/><Relationship Id="rId23" Type="http://schemas.openxmlformats.org/officeDocument/2006/relationships/image" Target="../media/image27.png"/><Relationship Id="rId10" Type="http://schemas.openxmlformats.org/officeDocument/2006/relationships/image" Target="../media/image14.jpeg"/><Relationship Id="rId19" Type="http://schemas.openxmlformats.org/officeDocument/2006/relationships/image" Target="../media/image23.png"/><Relationship Id="rId4" Type="http://schemas.openxmlformats.org/officeDocument/2006/relationships/image" Target="../media/image8.png"/><Relationship Id="rId9" Type="http://schemas.openxmlformats.org/officeDocument/2006/relationships/image" Target="../media/image13.png"/><Relationship Id="rId14" Type="http://schemas.openxmlformats.org/officeDocument/2006/relationships/image" Target="../media/image18.jpeg"/><Relationship Id="rId22" Type="http://schemas.openxmlformats.org/officeDocument/2006/relationships/image" Target="../media/image26.png"/></Relationships>
</file>

<file path=xl/drawings/drawing1.xml><?xml version="1.0" encoding="utf-8"?>
<xdr:wsDr xmlns:xdr="http://schemas.openxmlformats.org/drawingml/2006/spreadsheetDrawing" xmlns:a="http://schemas.openxmlformats.org/drawingml/2006/main">
  <xdr:twoCellAnchor editAs="oneCell">
    <xdr:from>
      <xdr:col>5</xdr:col>
      <xdr:colOff>868680</xdr:colOff>
      <xdr:row>1</xdr:row>
      <xdr:rowOff>419100</xdr:rowOff>
    </xdr:from>
    <xdr:to>
      <xdr:col>5</xdr:col>
      <xdr:colOff>2057400</xdr:colOff>
      <xdr:row>3</xdr:row>
      <xdr:rowOff>97551</xdr:rowOff>
    </xdr:to>
    <xdr:pic>
      <xdr:nvPicPr>
        <xdr:cNvPr id="2" name="Kuva 1">
          <a:extLst>
            <a:ext uri="{FF2B5EF4-FFF2-40B4-BE49-F238E27FC236}">
              <a16:creationId xmlns:a16="http://schemas.microsoft.com/office/drawing/2014/main" id="{DE9F9852-172C-430E-8EDA-E331C2B93DB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054840" y="617220"/>
          <a:ext cx="1188720" cy="421401"/>
        </a:xfrm>
        <a:prstGeom prst="rect">
          <a:avLst/>
        </a:prstGeom>
      </xdr:spPr>
    </xdr:pic>
    <xdr:clientData/>
  </xdr:twoCellAnchor>
  <xdr:twoCellAnchor editAs="oneCell">
    <xdr:from>
      <xdr:col>5</xdr:col>
      <xdr:colOff>868680</xdr:colOff>
      <xdr:row>1</xdr:row>
      <xdr:rowOff>419100</xdr:rowOff>
    </xdr:from>
    <xdr:to>
      <xdr:col>5</xdr:col>
      <xdr:colOff>2057400</xdr:colOff>
      <xdr:row>3</xdr:row>
      <xdr:rowOff>93741</xdr:rowOff>
    </xdr:to>
    <xdr:pic>
      <xdr:nvPicPr>
        <xdr:cNvPr id="3" name="Kuva 2">
          <a:extLst>
            <a:ext uri="{FF2B5EF4-FFF2-40B4-BE49-F238E27FC236}">
              <a16:creationId xmlns:a16="http://schemas.microsoft.com/office/drawing/2014/main" id="{FDF98397-72E1-4A98-BF5A-492798312AD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049125" y="619125"/>
          <a:ext cx="1190625" cy="417591"/>
        </a:xfrm>
        <a:prstGeom prst="rect">
          <a:avLst/>
        </a:prstGeom>
      </xdr:spPr>
    </xdr:pic>
    <xdr:clientData/>
  </xdr:twoCellAnchor>
  <xdr:twoCellAnchor editAs="oneCell">
    <xdr:from>
      <xdr:col>5</xdr:col>
      <xdr:colOff>868680</xdr:colOff>
      <xdr:row>1</xdr:row>
      <xdr:rowOff>419100</xdr:rowOff>
    </xdr:from>
    <xdr:to>
      <xdr:col>5</xdr:col>
      <xdr:colOff>2057400</xdr:colOff>
      <xdr:row>3</xdr:row>
      <xdr:rowOff>97551</xdr:rowOff>
    </xdr:to>
    <xdr:pic>
      <xdr:nvPicPr>
        <xdr:cNvPr id="4" name="Kuva 3">
          <a:extLst>
            <a:ext uri="{FF2B5EF4-FFF2-40B4-BE49-F238E27FC236}">
              <a16:creationId xmlns:a16="http://schemas.microsoft.com/office/drawing/2014/main" id="{5F2F03CD-67B7-4BF1-A727-E6773EB7DB0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049125" y="619125"/>
          <a:ext cx="1190625" cy="417591"/>
        </a:xfrm>
        <a:prstGeom prst="rect">
          <a:avLst/>
        </a:prstGeom>
      </xdr:spPr>
    </xdr:pic>
    <xdr:clientData/>
  </xdr:twoCellAnchor>
  <xdr:twoCellAnchor editAs="oneCell">
    <xdr:from>
      <xdr:col>5</xdr:col>
      <xdr:colOff>868680</xdr:colOff>
      <xdr:row>1</xdr:row>
      <xdr:rowOff>419100</xdr:rowOff>
    </xdr:from>
    <xdr:to>
      <xdr:col>5</xdr:col>
      <xdr:colOff>2057400</xdr:colOff>
      <xdr:row>3</xdr:row>
      <xdr:rowOff>93741</xdr:rowOff>
    </xdr:to>
    <xdr:pic>
      <xdr:nvPicPr>
        <xdr:cNvPr id="5" name="Kuva 4">
          <a:extLst>
            <a:ext uri="{FF2B5EF4-FFF2-40B4-BE49-F238E27FC236}">
              <a16:creationId xmlns:a16="http://schemas.microsoft.com/office/drawing/2014/main" id="{83FB76A1-B8DE-4390-85D0-973B2BC70D4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049125" y="619125"/>
          <a:ext cx="1190625" cy="41759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408130</xdr:colOff>
      <xdr:row>26</xdr:row>
      <xdr:rowOff>179350</xdr:rowOff>
    </xdr:from>
    <xdr:to>
      <xdr:col>2</xdr:col>
      <xdr:colOff>97484</xdr:colOff>
      <xdr:row>33</xdr:row>
      <xdr:rowOff>169846</xdr:rowOff>
    </xdr:to>
    <xdr:pic>
      <xdr:nvPicPr>
        <xdr:cNvPr id="3" name="Kuva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2061" y="6354178"/>
          <a:ext cx="2044000" cy="1770593"/>
        </a:xfrm>
        <a:prstGeom prst="rect">
          <a:avLst/>
        </a:prstGeom>
      </xdr:spPr>
    </xdr:pic>
    <xdr:clientData/>
  </xdr:twoCellAnchor>
  <xdr:twoCellAnchor editAs="oneCell">
    <xdr:from>
      <xdr:col>2</xdr:col>
      <xdr:colOff>589301</xdr:colOff>
      <xdr:row>26</xdr:row>
      <xdr:rowOff>83688</xdr:rowOff>
    </xdr:from>
    <xdr:to>
      <xdr:col>3</xdr:col>
      <xdr:colOff>2036163</xdr:colOff>
      <xdr:row>34</xdr:row>
      <xdr:rowOff>226416</xdr:rowOff>
    </xdr:to>
    <xdr:pic>
      <xdr:nvPicPr>
        <xdr:cNvPr id="5" name="Kuva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118353" y="6258516"/>
          <a:ext cx="2044854" cy="2170476"/>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6</xdr:col>
          <xdr:colOff>0</xdr:colOff>
          <xdr:row>8</xdr:row>
          <xdr:rowOff>0</xdr:rowOff>
        </xdr:from>
        <xdr:to>
          <xdr:col>7</xdr:col>
          <xdr:colOff>0</xdr:colOff>
          <xdr:row>17</xdr:row>
          <xdr:rowOff>0</xdr:rowOff>
        </xdr:to>
        <xdr:sp macro="" textlink="">
          <xdr:nvSpPr>
            <xdr:cNvPr id="3176" name="Group Box 104" hidden="1">
              <a:extLst>
                <a:ext uri="{63B3BB69-23CF-44E3-9099-C40C66FF867C}">
                  <a14:compatExt spid="_x0000_s3176"/>
                </a:ext>
                <a:ext uri="{FF2B5EF4-FFF2-40B4-BE49-F238E27FC236}">
                  <a16:creationId xmlns:a16="http://schemas.microsoft.com/office/drawing/2014/main" id="{00000000-0008-0000-0100-0000680C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257175</xdr:colOff>
          <xdr:row>8</xdr:row>
          <xdr:rowOff>9525</xdr:rowOff>
        </xdr:from>
        <xdr:to>
          <xdr:col>6</xdr:col>
          <xdr:colOff>476250</xdr:colOff>
          <xdr:row>8</xdr:row>
          <xdr:rowOff>228600</xdr:rowOff>
        </xdr:to>
        <xdr:sp macro="" textlink="">
          <xdr:nvSpPr>
            <xdr:cNvPr id="3196" name="Option Button 124" hidden="1">
              <a:extLst>
                <a:ext uri="{63B3BB69-23CF-44E3-9099-C40C66FF867C}">
                  <a14:compatExt spid="_x0000_s3196"/>
                </a:ext>
                <a:ext uri="{FF2B5EF4-FFF2-40B4-BE49-F238E27FC236}">
                  <a16:creationId xmlns:a16="http://schemas.microsoft.com/office/drawing/2014/main" id="{00000000-0008-0000-0100-00007C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257175</xdr:colOff>
          <xdr:row>9</xdr:row>
          <xdr:rowOff>9525</xdr:rowOff>
        </xdr:from>
        <xdr:to>
          <xdr:col>6</xdr:col>
          <xdr:colOff>476250</xdr:colOff>
          <xdr:row>9</xdr:row>
          <xdr:rowOff>228600</xdr:rowOff>
        </xdr:to>
        <xdr:sp macro="" textlink="">
          <xdr:nvSpPr>
            <xdr:cNvPr id="3197" name="Option Button 125" hidden="1">
              <a:extLst>
                <a:ext uri="{63B3BB69-23CF-44E3-9099-C40C66FF867C}">
                  <a14:compatExt spid="_x0000_s3197"/>
                </a:ext>
                <a:ext uri="{FF2B5EF4-FFF2-40B4-BE49-F238E27FC236}">
                  <a16:creationId xmlns:a16="http://schemas.microsoft.com/office/drawing/2014/main" id="{00000000-0008-0000-0100-00007D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257175</xdr:colOff>
          <xdr:row>10</xdr:row>
          <xdr:rowOff>9525</xdr:rowOff>
        </xdr:from>
        <xdr:to>
          <xdr:col>6</xdr:col>
          <xdr:colOff>476250</xdr:colOff>
          <xdr:row>10</xdr:row>
          <xdr:rowOff>228600</xdr:rowOff>
        </xdr:to>
        <xdr:sp macro="" textlink="">
          <xdr:nvSpPr>
            <xdr:cNvPr id="3198" name="Option Button 126" hidden="1">
              <a:extLst>
                <a:ext uri="{63B3BB69-23CF-44E3-9099-C40C66FF867C}">
                  <a14:compatExt spid="_x0000_s3198"/>
                </a:ext>
                <a:ext uri="{FF2B5EF4-FFF2-40B4-BE49-F238E27FC236}">
                  <a16:creationId xmlns:a16="http://schemas.microsoft.com/office/drawing/2014/main" id="{00000000-0008-0000-0100-00007E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257175</xdr:colOff>
          <xdr:row>10</xdr:row>
          <xdr:rowOff>238125</xdr:rowOff>
        </xdr:from>
        <xdr:to>
          <xdr:col>6</xdr:col>
          <xdr:colOff>476250</xdr:colOff>
          <xdr:row>11</xdr:row>
          <xdr:rowOff>209550</xdr:rowOff>
        </xdr:to>
        <xdr:sp macro="" textlink="">
          <xdr:nvSpPr>
            <xdr:cNvPr id="3199" name="Option Button 127" hidden="1">
              <a:extLst>
                <a:ext uri="{63B3BB69-23CF-44E3-9099-C40C66FF867C}">
                  <a14:compatExt spid="_x0000_s3199"/>
                </a:ext>
                <a:ext uri="{FF2B5EF4-FFF2-40B4-BE49-F238E27FC236}">
                  <a16:creationId xmlns:a16="http://schemas.microsoft.com/office/drawing/2014/main" id="{00000000-0008-0000-0100-00007F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257175</xdr:colOff>
          <xdr:row>11</xdr:row>
          <xdr:rowOff>238125</xdr:rowOff>
        </xdr:from>
        <xdr:to>
          <xdr:col>6</xdr:col>
          <xdr:colOff>476250</xdr:colOff>
          <xdr:row>12</xdr:row>
          <xdr:rowOff>209550</xdr:rowOff>
        </xdr:to>
        <xdr:sp macro="" textlink="">
          <xdr:nvSpPr>
            <xdr:cNvPr id="3200" name="Option Button 128" hidden="1">
              <a:extLst>
                <a:ext uri="{63B3BB69-23CF-44E3-9099-C40C66FF867C}">
                  <a14:compatExt spid="_x0000_s3200"/>
                </a:ext>
                <a:ext uri="{FF2B5EF4-FFF2-40B4-BE49-F238E27FC236}">
                  <a16:creationId xmlns:a16="http://schemas.microsoft.com/office/drawing/2014/main" id="{00000000-0008-0000-0100-000080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257175</xdr:colOff>
          <xdr:row>12</xdr:row>
          <xdr:rowOff>238125</xdr:rowOff>
        </xdr:from>
        <xdr:to>
          <xdr:col>6</xdr:col>
          <xdr:colOff>476250</xdr:colOff>
          <xdr:row>13</xdr:row>
          <xdr:rowOff>209550</xdr:rowOff>
        </xdr:to>
        <xdr:sp macro="" textlink="">
          <xdr:nvSpPr>
            <xdr:cNvPr id="3201" name="Option Button 129" hidden="1">
              <a:extLst>
                <a:ext uri="{63B3BB69-23CF-44E3-9099-C40C66FF867C}">
                  <a14:compatExt spid="_x0000_s3201"/>
                </a:ext>
                <a:ext uri="{FF2B5EF4-FFF2-40B4-BE49-F238E27FC236}">
                  <a16:creationId xmlns:a16="http://schemas.microsoft.com/office/drawing/2014/main" id="{00000000-0008-0000-0100-00008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257175</xdr:colOff>
          <xdr:row>13</xdr:row>
          <xdr:rowOff>228600</xdr:rowOff>
        </xdr:from>
        <xdr:to>
          <xdr:col>6</xdr:col>
          <xdr:colOff>476250</xdr:colOff>
          <xdr:row>14</xdr:row>
          <xdr:rowOff>200025</xdr:rowOff>
        </xdr:to>
        <xdr:sp macro="" textlink="">
          <xdr:nvSpPr>
            <xdr:cNvPr id="3202" name="Option Button 130" hidden="1">
              <a:extLst>
                <a:ext uri="{63B3BB69-23CF-44E3-9099-C40C66FF867C}">
                  <a14:compatExt spid="_x0000_s3202"/>
                </a:ext>
                <a:ext uri="{FF2B5EF4-FFF2-40B4-BE49-F238E27FC236}">
                  <a16:creationId xmlns:a16="http://schemas.microsoft.com/office/drawing/2014/main" id="{00000000-0008-0000-0100-00008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257175</xdr:colOff>
          <xdr:row>15</xdr:row>
          <xdr:rowOff>19050</xdr:rowOff>
        </xdr:from>
        <xdr:to>
          <xdr:col>6</xdr:col>
          <xdr:colOff>523875</xdr:colOff>
          <xdr:row>15</xdr:row>
          <xdr:rowOff>238125</xdr:rowOff>
        </xdr:to>
        <xdr:sp macro="" textlink="">
          <xdr:nvSpPr>
            <xdr:cNvPr id="3203" name="Option Button 131" hidden="1">
              <a:extLst>
                <a:ext uri="{63B3BB69-23CF-44E3-9099-C40C66FF867C}">
                  <a14:compatExt spid="_x0000_s3203"/>
                </a:ext>
                <a:ext uri="{FF2B5EF4-FFF2-40B4-BE49-F238E27FC236}">
                  <a16:creationId xmlns:a16="http://schemas.microsoft.com/office/drawing/2014/main" id="{00000000-0008-0000-0100-00008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247650</xdr:colOff>
          <xdr:row>17</xdr:row>
          <xdr:rowOff>247650</xdr:rowOff>
        </xdr:from>
        <xdr:to>
          <xdr:col>7</xdr:col>
          <xdr:colOff>247650</xdr:colOff>
          <xdr:row>18</xdr:row>
          <xdr:rowOff>209550</xdr:rowOff>
        </xdr:to>
        <xdr:sp macro="" textlink="">
          <xdr:nvSpPr>
            <xdr:cNvPr id="3206" name="Check Box 134" descr=" Kyllä" hidden="1">
              <a:extLst>
                <a:ext uri="{63B3BB69-23CF-44E3-9099-C40C66FF867C}">
                  <a14:compatExt spid="_x0000_s3206"/>
                </a:ext>
                <a:ext uri="{FF2B5EF4-FFF2-40B4-BE49-F238E27FC236}">
                  <a16:creationId xmlns:a16="http://schemas.microsoft.com/office/drawing/2014/main" id="{00000000-0008-0000-0100-000086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7432" rIns="0" bIns="27432" anchor="ctr" upright="1"/>
            <a:lstStyle/>
            <a:p>
              <a:pPr algn="l" rtl="0">
                <a:defRPr sz="1000"/>
              </a:pPr>
              <a:r>
                <a:rPr lang="fi-FI" sz="1100" b="0" i="0" u="none" strike="noStrike" baseline="0">
                  <a:solidFill>
                    <a:srgbClr val="000000"/>
                  </a:solidFill>
                  <a:latin typeface="Aptos Narrow"/>
                </a:rPr>
                <a:t> Kyllä</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247650</xdr:colOff>
          <xdr:row>19</xdr:row>
          <xdr:rowOff>0</xdr:rowOff>
        </xdr:from>
        <xdr:to>
          <xdr:col>7</xdr:col>
          <xdr:colOff>247650</xdr:colOff>
          <xdr:row>19</xdr:row>
          <xdr:rowOff>209550</xdr:rowOff>
        </xdr:to>
        <xdr:sp macro="" textlink="">
          <xdr:nvSpPr>
            <xdr:cNvPr id="3208" name="Check Box 136" hidden="1">
              <a:extLst>
                <a:ext uri="{63B3BB69-23CF-44E3-9099-C40C66FF867C}">
                  <a14:compatExt spid="_x0000_s3208"/>
                </a:ext>
                <a:ext uri="{FF2B5EF4-FFF2-40B4-BE49-F238E27FC236}">
                  <a16:creationId xmlns:a16="http://schemas.microsoft.com/office/drawing/2014/main" id="{00000000-0008-0000-0100-000088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7432" rIns="0" bIns="27432" anchor="ctr" upright="1"/>
            <a:lstStyle/>
            <a:p>
              <a:pPr algn="l" rtl="0">
                <a:defRPr sz="1000"/>
              </a:pPr>
              <a:r>
                <a:rPr lang="fi-FI" sz="1100" b="0" i="0" u="none" strike="noStrike" baseline="0">
                  <a:solidFill>
                    <a:srgbClr val="000000"/>
                  </a:solidFill>
                  <a:latin typeface="Aptos Narrow"/>
                </a:rPr>
                <a:t> Kyllä</a:t>
              </a:r>
            </a:p>
          </xdr:txBody>
        </xdr:sp>
        <xdr:clientData fLocksWithSheet="0"/>
      </xdr:twoCellAnchor>
    </mc:Choice>
    <mc:Fallback/>
  </mc:AlternateContent>
  <xdr:twoCellAnchor editAs="oneCell">
    <xdr:from>
      <xdr:col>8</xdr:col>
      <xdr:colOff>1686197</xdr:colOff>
      <xdr:row>1</xdr:row>
      <xdr:rowOff>121920</xdr:rowOff>
    </xdr:from>
    <xdr:to>
      <xdr:col>9</xdr:col>
      <xdr:colOff>54851</xdr:colOff>
      <xdr:row>2</xdr:row>
      <xdr:rowOff>230460</xdr:rowOff>
    </xdr:to>
    <xdr:pic>
      <xdr:nvPicPr>
        <xdr:cNvPr id="8" name="Kuva 7">
          <a:extLst>
            <a:ext uri="{FF2B5EF4-FFF2-40B4-BE49-F238E27FC236}">
              <a16:creationId xmlns:a16="http://schemas.microsoft.com/office/drawing/2014/main" id="{4FE5A658-A32E-4B4F-B2A4-9ACF593AC0A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605804" y="366849"/>
          <a:ext cx="1022047" cy="353468"/>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6</xdr:col>
          <xdr:colOff>257175</xdr:colOff>
          <xdr:row>21</xdr:row>
          <xdr:rowOff>285750</xdr:rowOff>
        </xdr:from>
        <xdr:to>
          <xdr:col>7</xdr:col>
          <xdr:colOff>257175</xdr:colOff>
          <xdr:row>22</xdr:row>
          <xdr:rowOff>200025</xdr:rowOff>
        </xdr:to>
        <xdr:sp macro="" textlink="">
          <xdr:nvSpPr>
            <xdr:cNvPr id="3217" name="Check Box 145" hidden="1">
              <a:extLst>
                <a:ext uri="{63B3BB69-23CF-44E3-9099-C40C66FF867C}">
                  <a14:compatExt spid="_x0000_s3217"/>
                </a:ext>
                <a:ext uri="{FF2B5EF4-FFF2-40B4-BE49-F238E27FC236}">
                  <a16:creationId xmlns:a16="http://schemas.microsoft.com/office/drawing/2014/main" id="{00000000-0008-0000-0100-00009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27432" rIns="0" bIns="27432" anchor="ctr" upright="1"/>
            <a:lstStyle/>
            <a:p>
              <a:pPr algn="l" rtl="0">
                <a:defRPr sz="1000"/>
              </a:pPr>
              <a:r>
                <a:rPr lang="fi-FI" sz="1100" b="0" i="0" u="none" strike="noStrike" baseline="0">
                  <a:solidFill>
                    <a:srgbClr val="000000"/>
                  </a:solidFill>
                  <a:latin typeface="Aptos Narrow"/>
                </a:rPr>
                <a:t> Kyllä</a:t>
              </a:r>
            </a:p>
          </xdr:txBody>
        </xdr:sp>
        <xdr:clientData fLocksWithSheet="0"/>
      </xdr:twoCellAnchor>
    </mc:Choice>
    <mc:Fallback/>
  </mc:AlternateContent>
</xdr:wsDr>
</file>

<file path=xl/drawings/drawing3.xml><?xml version="1.0" encoding="utf-8"?>
<xdr:wsDr xmlns:xdr="http://schemas.openxmlformats.org/drawingml/2006/spreadsheetDrawing" xmlns:a="http://schemas.openxmlformats.org/drawingml/2006/main">
  <xdr:twoCellAnchor editAs="oneCell">
    <xdr:from>
      <xdr:col>1</xdr:col>
      <xdr:colOff>923925</xdr:colOff>
      <xdr:row>0</xdr:row>
      <xdr:rowOff>87086</xdr:rowOff>
    </xdr:from>
    <xdr:to>
      <xdr:col>1</xdr:col>
      <xdr:colOff>1920390</xdr:colOff>
      <xdr:row>2</xdr:row>
      <xdr:rowOff>19735</xdr:rowOff>
    </xdr:to>
    <xdr:pic>
      <xdr:nvPicPr>
        <xdr:cNvPr id="3" name="Kuva 2">
          <a:extLst>
            <a:ext uri="{FF2B5EF4-FFF2-40B4-BE49-F238E27FC236}">
              <a16:creationId xmlns:a16="http://schemas.microsoft.com/office/drawing/2014/main" id="{8203C502-4683-4D25-BC18-DB9B831BD7E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59354" y="87086"/>
          <a:ext cx="1002180" cy="323446"/>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20</xdr:col>
      <xdr:colOff>16480</xdr:colOff>
      <xdr:row>1</xdr:row>
      <xdr:rowOff>145850</xdr:rowOff>
    </xdr:from>
    <xdr:to>
      <xdr:col>21</xdr:col>
      <xdr:colOff>403147</xdr:colOff>
      <xdr:row>2</xdr:row>
      <xdr:rowOff>208588</xdr:rowOff>
    </xdr:to>
    <xdr:pic>
      <xdr:nvPicPr>
        <xdr:cNvPr id="6" name="Kuva 7">
          <a:extLst>
            <a:ext uri="{FF2B5EF4-FFF2-40B4-BE49-F238E27FC236}">
              <a16:creationId xmlns:a16="http://schemas.microsoft.com/office/drawing/2014/main" id="{14FF73B2-9039-F370-3B0B-0F32BF6CACF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2854068" y="392379"/>
          <a:ext cx="1001310" cy="320698"/>
        </a:xfrm>
        <a:prstGeom prst="rect">
          <a:avLst/>
        </a:prstGeom>
      </xdr:spPr>
    </xdr:pic>
    <xdr:clientData/>
  </xdr:twoCellAnchor>
  <xdr:twoCellAnchor>
    <xdr:from>
      <xdr:col>11</xdr:col>
      <xdr:colOff>388131</xdr:colOff>
      <xdr:row>6</xdr:row>
      <xdr:rowOff>237228</xdr:rowOff>
    </xdr:from>
    <xdr:to>
      <xdr:col>21</xdr:col>
      <xdr:colOff>717176</xdr:colOff>
      <xdr:row>25</xdr:row>
      <xdr:rowOff>600075</xdr:rowOff>
    </xdr:to>
    <xdr:graphicFrame macro="">
      <xdr:nvGraphicFramePr>
        <xdr:cNvPr id="2" name="Kaavio 8">
          <a:extLst>
            <a:ext uri="{FF2B5EF4-FFF2-40B4-BE49-F238E27FC236}">
              <a16:creationId xmlns:a16="http://schemas.microsoft.com/office/drawing/2014/main" id="{80D956CD-A8AC-67A1-7FEC-17D9B5307C5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11</xdr:col>
      <xdr:colOff>407670</xdr:colOff>
      <xdr:row>26</xdr:row>
      <xdr:rowOff>25998</xdr:rowOff>
    </xdr:from>
    <xdr:to>
      <xdr:col>21</xdr:col>
      <xdr:colOff>748393</xdr:colOff>
      <xdr:row>47</xdr:row>
      <xdr:rowOff>49530</xdr:rowOff>
    </xdr:to>
    <xdr:graphicFrame macro="">
      <xdr:nvGraphicFramePr>
        <xdr:cNvPr id="3" name="Kaavio 8">
          <a:extLst>
            <a:ext uri="{FF2B5EF4-FFF2-40B4-BE49-F238E27FC236}">
              <a16:creationId xmlns:a16="http://schemas.microsoft.com/office/drawing/2014/main" id="{E03702DD-7E9A-4FB7-9AFA-4856869EE85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215808</xdr:colOff>
      <xdr:row>27</xdr:row>
      <xdr:rowOff>124239</xdr:rowOff>
    </xdr:from>
    <xdr:to>
      <xdr:col>5</xdr:col>
      <xdr:colOff>74542</xdr:colOff>
      <xdr:row>46</xdr:row>
      <xdr:rowOff>237437</xdr:rowOff>
    </xdr:to>
    <xdr:graphicFrame macro="">
      <xdr:nvGraphicFramePr>
        <xdr:cNvPr id="8" name="Kaavio 7">
          <a:extLst>
            <a:ext uri="{FF2B5EF4-FFF2-40B4-BE49-F238E27FC236}">
              <a16:creationId xmlns:a16="http://schemas.microsoft.com/office/drawing/2014/main" id="{B16D3C84-5813-4BB3-A344-20FA537F40F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5.xml><?xml version="1.0" encoding="utf-8"?>
<c:userShapes xmlns:c="http://schemas.openxmlformats.org/drawingml/2006/chart">
  <cdr:relSizeAnchor xmlns:cdr="http://schemas.openxmlformats.org/drawingml/2006/chartDrawing">
    <cdr:from>
      <cdr:x>0.42813</cdr:x>
      <cdr:y>0.40894</cdr:y>
    </cdr:from>
    <cdr:to>
      <cdr:x>0.57187</cdr:x>
      <cdr:y>0.59106</cdr:y>
    </cdr:to>
    <cdr:sp macro="" textlink="">
      <cdr:nvSpPr>
        <cdr:cNvPr id="2" name="Tekstiruutu 1">
          <a:extLst xmlns:a="http://schemas.openxmlformats.org/drawingml/2006/main">
            <a:ext uri="{FF2B5EF4-FFF2-40B4-BE49-F238E27FC236}">
              <a16:creationId xmlns:a16="http://schemas.microsoft.com/office/drawing/2014/main" id="{138C47A7-8F6F-4C67-0858-E29B6DCB6442}"/>
            </a:ext>
          </a:extLst>
        </cdr:cNvPr>
        <cdr:cNvSpPr txBox="1"/>
      </cdr:nvSpPr>
      <cdr:spPr>
        <a:xfrm xmlns:a="http://schemas.openxmlformats.org/drawingml/2006/main">
          <a:off x="2723486" y="2053277"/>
          <a:ext cx="914400" cy="9144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fi-FI" sz="1100" kern="1200"/>
        </a:p>
      </cdr:txBody>
    </cdr:sp>
  </cdr:relSizeAnchor>
  <cdr:relSizeAnchor xmlns:cdr="http://schemas.openxmlformats.org/drawingml/2006/chartDrawing">
    <cdr:from>
      <cdr:x>0.85626</cdr:x>
      <cdr:y>0.53602</cdr:y>
    </cdr:from>
    <cdr:to>
      <cdr:x>1</cdr:x>
      <cdr:y>0.71813</cdr:y>
    </cdr:to>
    <cdr:sp macro="" textlink="">
      <cdr:nvSpPr>
        <cdr:cNvPr id="3" name="Tekstiruutu 2">
          <a:extLst xmlns:a="http://schemas.openxmlformats.org/drawingml/2006/main">
            <a:ext uri="{FF2B5EF4-FFF2-40B4-BE49-F238E27FC236}">
              <a16:creationId xmlns:a16="http://schemas.microsoft.com/office/drawing/2014/main" id="{4436317F-7700-5DF6-B63C-CA2799B94A11}"/>
            </a:ext>
          </a:extLst>
        </cdr:cNvPr>
        <cdr:cNvSpPr txBox="1"/>
      </cdr:nvSpPr>
      <cdr:spPr>
        <a:xfrm xmlns:a="http://schemas.openxmlformats.org/drawingml/2006/main">
          <a:off x="5450783" y="2691316"/>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fi-FI" sz="1100" kern="1200"/>
        </a:p>
      </cdr:txBody>
    </cdr:sp>
  </cdr:relSizeAnchor>
  <cdr:relSizeAnchor xmlns:cdr="http://schemas.openxmlformats.org/drawingml/2006/chartDrawing">
    <cdr:from>
      <cdr:x>0.43988</cdr:x>
      <cdr:y>0.49855</cdr:y>
    </cdr:from>
    <cdr:to>
      <cdr:x>0.58346</cdr:x>
      <cdr:y>0.68148</cdr:y>
    </cdr:to>
    <cdr:sp macro="" textlink="">
      <cdr:nvSpPr>
        <cdr:cNvPr id="4" name="Tekstiruutu 3">
          <a:extLst xmlns:a="http://schemas.openxmlformats.org/drawingml/2006/main">
            <a:ext uri="{FF2B5EF4-FFF2-40B4-BE49-F238E27FC236}">
              <a16:creationId xmlns:a16="http://schemas.microsoft.com/office/drawing/2014/main" id="{63771348-1EF9-2130-686C-4741F44728AC}"/>
            </a:ext>
          </a:extLst>
        </cdr:cNvPr>
        <cdr:cNvSpPr txBox="1"/>
      </cdr:nvSpPr>
      <cdr:spPr>
        <a:xfrm xmlns:a="http://schemas.openxmlformats.org/drawingml/2006/main">
          <a:off x="2801391" y="2492011"/>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fi-FI" sz="1100" kern="1200"/>
        </a:p>
        <a:p xmlns:a="http://schemas.openxmlformats.org/drawingml/2006/main">
          <a:endParaRPr lang="fi-FI" sz="1100" kern="1200"/>
        </a:p>
      </cdr:txBody>
    </cdr:sp>
  </cdr:relSizeAnchor>
  <cdr:relSizeAnchor xmlns:cdr="http://schemas.openxmlformats.org/drawingml/2006/chartDrawing">
    <cdr:from>
      <cdr:x>0.34587</cdr:x>
      <cdr:y>0.40327</cdr:y>
    </cdr:from>
    <cdr:to>
      <cdr:x>0.90566</cdr:x>
      <cdr:y>0.78983</cdr:y>
    </cdr:to>
    <cdr:sp macro="" textlink="">
      <cdr:nvSpPr>
        <cdr:cNvPr id="5" name="Tekstiruutu 4">
          <a:extLst xmlns:a="http://schemas.openxmlformats.org/drawingml/2006/main">
            <a:ext uri="{FF2B5EF4-FFF2-40B4-BE49-F238E27FC236}">
              <a16:creationId xmlns:a16="http://schemas.microsoft.com/office/drawing/2014/main" id="{D0C4C34F-D027-66C0-2A30-76F530924936}"/>
            </a:ext>
          </a:extLst>
        </cdr:cNvPr>
        <cdr:cNvSpPr txBox="1"/>
      </cdr:nvSpPr>
      <cdr:spPr>
        <a:xfrm xmlns:a="http://schemas.openxmlformats.org/drawingml/2006/main">
          <a:off x="2202677" y="2015762"/>
          <a:ext cx="3565071" cy="193221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fi-FI" sz="1100" kern="1200"/>
        </a:p>
      </cdr:txBody>
    </cdr:sp>
  </cdr:relSizeAnchor>
</c:userShapes>
</file>

<file path=xl/drawings/drawing6.xml><?xml version="1.0" encoding="utf-8"?>
<xdr:wsDr xmlns:xdr="http://schemas.openxmlformats.org/drawingml/2006/spreadsheetDrawing" xmlns:a="http://schemas.openxmlformats.org/drawingml/2006/main">
  <xdr:twoCellAnchor editAs="oneCell">
    <xdr:from>
      <xdr:col>4</xdr:col>
      <xdr:colOff>851867</xdr:colOff>
      <xdr:row>26</xdr:row>
      <xdr:rowOff>165651</xdr:rowOff>
    </xdr:from>
    <xdr:to>
      <xdr:col>4</xdr:col>
      <xdr:colOff>3409218</xdr:colOff>
      <xdr:row>27</xdr:row>
      <xdr:rowOff>379506</xdr:rowOff>
    </xdr:to>
    <xdr:pic>
      <xdr:nvPicPr>
        <xdr:cNvPr id="2" name="Picture 19">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163715" y="68348086"/>
          <a:ext cx="2557351" cy="2605873"/>
        </a:xfrm>
        <a:prstGeom prst="rect">
          <a:avLst/>
        </a:prstGeom>
      </xdr:spPr>
    </xdr:pic>
    <xdr:clientData/>
  </xdr:twoCellAnchor>
  <xdr:twoCellAnchor editAs="oneCell">
    <xdr:from>
      <xdr:col>3</xdr:col>
      <xdr:colOff>494009</xdr:colOff>
      <xdr:row>20</xdr:row>
      <xdr:rowOff>103084</xdr:rowOff>
    </xdr:from>
    <xdr:to>
      <xdr:col>4</xdr:col>
      <xdr:colOff>53340</xdr:colOff>
      <xdr:row>21</xdr:row>
      <xdr:rowOff>133349</xdr:rowOff>
    </xdr:to>
    <xdr:pic>
      <xdr:nvPicPr>
        <xdr:cNvPr id="3" name="Picture 16">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418684" y="53776459"/>
          <a:ext cx="2683531" cy="2706791"/>
        </a:xfrm>
        <a:prstGeom prst="rect">
          <a:avLst/>
        </a:prstGeom>
      </xdr:spPr>
    </xdr:pic>
    <xdr:clientData/>
  </xdr:twoCellAnchor>
  <xdr:twoCellAnchor editAs="oneCell">
    <xdr:from>
      <xdr:col>4</xdr:col>
      <xdr:colOff>882016</xdr:colOff>
      <xdr:row>8</xdr:row>
      <xdr:rowOff>161293</xdr:rowOff>
    </xdr:from>
    <xdr:to>
      <xdr:col>4</xdr:col>
      <xdr:colOff>3484245</xdr:colOff>
      <xdr:row>9</xdr:row>
      <xdr:rowOff>363310</xdr:rowOff>
    </xdr:to>
    <xdr:pic>
      <xdr:nvPicPr>
        <xdr:cNvPr id="4" name="Picture 14">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930891" y="18344518"/>
          <a:ext cx="2695574" cy="2724782"/>
        </a:xfrm>
        <a:prstGeom prst="rect">
          <a:avLst/>
        </a:prstGeom>
      </xdr:spPr>
    </xdr:pic>
    <xdr:clientData/>
  </xdr:twoCellAnchor>
  <xdr:twoCellAnchor editAs="oneCell">
    <xdr:from>
      <xdr:col>4</xdr:col>
      <xdr:colOff>857540</xdr:colOff>
      <xdr:row>10</xdr:row>
      <xdr:rowOff>104775</xdr:rowOff>
    </xdr:from>
    <xdr:to>
      <xdr:col>4</xdr:col>
      <xdr:colOff>3486146</xdr:colOff>
      <xdr:row>11</xdr:row>
      <xdr:rowOff>0</xdr:rowOff>
    </xdr:to>
    <xdr:pic>
      <xdr:nvPicPr>
        <xdr:cNvPr id="5" name="Picture 8">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flipH="1">
          <a:off x="10906415" y="24203025"/>
          <a:ext cx="2664801" cy="2657475"/>
        </a:xfrm>
        <a:prstGeom prst="rect">
          <a:avLst/>
        </a:prstGeom>
      </xdr:spPr>
    </xdr:pic>
    <xdr:clientData/>
  </xdr:twoCellAnchor>
  <xdr:twoCellAnchor editAs="oneCell">
    <xdr:from>
      <xdr:col>4</xdr:col>
      <xdr:colOff>889087</xdr:colOff>
      <xdr:row>12</xdr:row>
      <xdr:rowOff>167794</xdr:rowOff>
    </xdr:from>
    <xdr:to>
      <xdr:col>5</xdr:col>
      <xdr:colOff>38101</xdr:colOff>
      <xdr:row>12</xdr:row>
      <xdr:rowOff>2841987</xdr:rowOff>
    </xdr:to>
    <xdr:pic>
      <xdr:nvPicPr>
        <xdr:cNvPr id="6" name="Picture 7">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944766" y="17652973"/>
          <a:ext cx="2754906" cy="2674193"/>
        </a:xfrm>
        <a:prstGeom prst="rect">
          <a:avLst/>
        </a:prstGeom>
      </xdr:spPr>
    </xdr:pic>
    <xdr:clientData/>
  </xdr:twoCellAnchor>
  <xdr:twoCellAnchor editAs="oneCell">
    <xdr:from>
      <xdr:col>3</xdr:col>
      <xdr:colOff>990831</xdr:colOff>
      <xdr:row>12</xdr:row>
      <xdr:rowOff>114937</xdr:rowOff>
    </xdr:from>
    <xdr:to>
      <xdr:col>4</xdr:col>
      <xdr:colOff>662940</xdr:colOff>
      <xdr:row>12</xdr:row>
      <xdr:rowOff>2834640</xdr:rowOff>
    </xdr:to>
    <xdr:pic>
      <xdr:nvPicPr>
        <xdr:cNvPr id="7" name="Picture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915506" y="30128212"/>
          <a:ext cx="2792499" cy="2712083"/>
        </a:xfrm>
        <a:prstGeom prst="rect">
          <a:avLst/>
        </a:prstGeom>
      </xdr:spPr>
    </xdr:pic>
    <xdr:clientData/>
  </xdr:twoCellAnchor>
  <xdr:twoCellAnchor editAs="oneCell">
    <xdr:from>
      <xdr:col>3</xdr:col>
      <xdr:colOff>950594</xdr:colOff>
      <xdr:row>14</xdr:row>
      <xdr:rowOff>123617</xdr:rowOff>
    </xdr:from>
    <xdr:to>
      <xdr:col>4</xdr:col>
      <xdr:colOff>590550</xdr:colOff>
      <xdr:row>15</xdr:row>
      <xdr:rowOff>287655</xdr:rowOff>
    </xdr:to>
    <xdr:pic>
      <xdr:nvPicPr>
        <xdr:cNvPr id="8" name="Picture 3">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7875269" y="36051917"/>
          <a:ext cx="2754631" cy="2722453"/>
        </a:xfrm>
        <a:prstGeom prst="rect">
          <a:avLst/>
        </a:prstGeom>
      </xdr:spPr>
    </xdr:pic>
    <xdr:clientData/>
  </xdr:twoCellAnchor>
  <xdr:twoCellAnchor editAs="oneCell">
    <xdr:from>
      <xdr:col>3</xdr:col>
      <xdr:colOff>548954</xdr:colOff>
      <xdr:row>28</xdr:row>
      <xdr:rowOff>183277</xdr:rowOff>
    </xdr:from>
    <xdr:to>
      <xdr:col>4</xdr:col>
      <xdr:colOff>1988</xdr:colOff>
      <xdr:row>28</xdr:row>
      <xdr:rowOff>2529840</xdr:rowOff>
    </xdr:to>
    <xdr:pic>
      <xdr:nvPicPr>
        <xdr:cNvPr id="9" name="Kuva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flipH="1">
          <a:off x="7473629" y="52942252"/>
          <a:ext cx="2516274" cy="2350373"/>
        </a:xfrm>
        <a:prstGeom prst="rect">
          <a:avLst/>
        </a:prstGeom>
      </xdr:spPr>
    </xdr:pic>
    <xdr:clientData/>
  </xdr:twoCellAnchor>
  <xdr:twoCellAnchor editAs="oneCell">
    <xdr:from>
      <xdr:col>3</xdr:col>
      <xdr:colOff>984884</xdr:colOff>
      <xdr:row>8</xdr:row>
      <xdr:rowOff>132081</xdr:rowOff>
    </xdr:from>
    <xdr:to>
      <xdr:col>4</xdr:col>
      <xdr:colOff>568289</xdr:colOff>
      <xdr:row>9</xdr:row>
      <xdr:rowOff>330925</xdr:rowOff>
    </xdr:to>
    <xdr:pic>
      <xdr:nvPicPr>
        <xdr:cNvPr id="10" name="Kuva 9">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909559" y="18315306"/>
          <a:ext cx="2707605" cy="2717799"/>
        </a:xfrm>
        <a:prstGeom prst="rect">
          <a:avLst/>
        </a:prstGeom>
      </xdr:spPr>
    </xdr:pic>
    <xdr:clientData/>
  </xdr:twoCellAnchor>
  <mc:AlternateContent xmlns:mc="http://schemas.openxmlformats.org/markup-compatibility/2006">
    <mc:Choice xmlns:a14="http://schemas.microsoft.com/office/drawing/2010/main" Requires="a14">
      <xdr:twoCellAnchor>
        <xdr:from>
          <xdr:col>1</xdr:col>
          <xdr:colOff>19050</xdr:colOff>
          <xdr:row>3</xdr:row>
          <xdr:rowOff>0</xdr:rowOff>
        </xdr:from>
        <xdr:to>
          <xdr:col>2</xdr:col>
          <xdr:colOff>19050</xdr:colOff>
          <xdr:row>3</xdr:row>
          <xdr:rowOff>0</xdr:rowOff>
        </xdr:to>
        <xdr:sp macro="" textlink="">
          <xdr:nvSpPr>
            <xdr:cNvPr id="8193" name="Button 1" hidden="1">
              <a:extLst>
                <a:ext uri="{63B3BB69-23CF-44E3-9099-C40C66FF867C}">
                  <a14:compatExt spid="_x0000_s8193"/>
                </a:ext>
                <a:ext uri="{FF2B5EF4-FFF2-40B4-BE49-F238E27FC236}">
                  <a16:creationId xmlns:a16="http://schemas.microsoft.com/office/drawing/2014/main" id="{00000000-0008-0000-0600-00000120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fi-FI" sz="1100" b="0" i="0" u="none" strike="noStrike" baseline="0">
                  <a:solidFill>
                    <a:srgbClr val="000000"/>
                  </a:solidFill>
                  <a:latin typeface="Calibri"/>
                  <a:ea typeface="Calibri"/>
                  <a:cs typeface="Calibri"/>
                </a:rPr>
                <a:t>Back to       Green Factor</a:t>
              </a:r>
            </a:p>
          </xdr:txBody>
        </xdr:sp>
        <xdr:clientData fPrintsWithSheet="0"/>
      </xdr:twoCellAnchor>
    </mc:Choice>
    <mc:Fallback/>
  </mc:AlternateContent>
  <xdr:twoCellAnchor editAs="oneCell">
    <xdr:from>
      <xdr:col>3</xdr:col>
      <xdr:colOff>1038224</xdr:colOff>
      <xdr:row>4</xdr:row>
      <xdr:rowOff>193477</xdr:rowOff>
    </xdr:from>
    <xdr:to>
      <xdr:col>4</xdr:col>
      <xdr:colOff>550272</xdr:colOff>
      <xdr:row>4</xdr:row>
      <xdr:rowOff>3068255</xdr:rowOff>
    </xdr:to>
    <xdr:pic>
      <xdr:nvPicPr>
        <xdr:cNvPr id="11" name="Picture 37">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7964260" y="4262013"/>
          <a:ext cx="2649311" cy="2874778"/>
        </a:xfrm>
        <a:prstGeom prst="ellipse">
          <a:avLst/>
        </a:prstGeom>
      </xdr:spPr>
    </xdr:pic>
    <xdr:clientData/>
  </xdr:twoCellAnchor>
  <xdr:twoCellAnchor editAs="oneCell">
    <xdr:from>
      <xdr:col>4</xdr:col>
      <xdr:colOff>949099</xdr:colOff>
      <xdr:row>6</xdr:row>
      <xdr:rowOff>158116</xdr:rowOff>
    </xdr:from>
    <xdr:to>
      <xdr:col>5</xdr:col>
      <xdr:colOff>59054</xdr:colOff>
      <xdr:row>6</xdr:row>
      <xdr:rowOff>2935605</xdr:rowOff>
    </xdr:to>
    <xdr:pic>
      <xdr:nvPicPr>
        <xdr:cNvPr id="12" name="Picture 38">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10997974" y="12426316"/>
          <a:ext cx="2706595" cy="2777489"/>
        </a:xfrm>
        <a:prstGeom prst="ellipse">
          <a:avLst/>
        </a:prstGeom>
      </xdr:spPr>
    </xdr:pic>
    <xdr:clientData/>
  </xdr:twoCellAnchor>
  <xdr:twoCellAnchor editAs="oneCell">
    <xdr:from>
      <xdr:col>3</xdr:col>
      <xdr:colOff>830580</xdr:colOff>
      <xdr:row>10</xdr:row>
      <xdr:rowOff>74296</xdr:rowOff>
    </xdr:from>
    <xdr:to>
      <xdr:col>4</xdr:col>
      <xdr:colOff>626108</xdr:colOff>
      <xdr:row>11</xdr:row>
      <xdr:rowOff>20955</xdr:rowOff>
    </xdr:to>
    <xdr:pic>
      <xdr:nvPicPr>
        <xdr:cNvPr id="13" name="Picture 41">
          <a:extLst>
            <a:ext uri="{FF2B5EF4-FFF2-40B4-BE49-F238E27FC236}">
              <a16:creationId xmlns:a16="http://schemas.microsoft.com/office/drawing/2014/main" id="{00000000-0008-0000-0500-00000D000000}"/>
            </a:ext>
          </a:extLst>
        </xdr:cNvPr>
        <xdr:cNvPicPr>
          <a:picLocks noChangeAspect="1"/>
        </xdr:cNvPicPr>
      </xdr:nvPicPr>
      <xdr:blipFill rotWithShape="1">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7755255" y="24172546"/>
          <a:ext cx="2910203" cy="2708909"/>
        </a:xfrm>
        <a:prstGeom prst="ellipse">
          <a:avLst/>
        </a:prstGeom>
      </xdr:spPr>
    </xdr:pic>
    <xdr:clientData/>
  </xdr:twoCellAnchor>
  <xdr:twoCellAnchor editAs="oneCell">
    <xdr:from>
      <xdr:col>4</xdr:col>
      <xdr:colOff>609600</xdr:colOff>
      <xdr:row>32</xdr:row>
      <xdr:rowOff>124885</xdr:rowOff>
    </xdr:from>
    <xdr:to>
      <xdr:col>4</xdr:col>
      <xdr:colOff>3200400</xdr:colOff>
      <xdr:row>33</xdr:row>
      <xdr:rowOff>514747</xdr:rowOff>
    </xdr:to>
    <xdr:pic>
      <xdr:nvPicPr>
        <xdr:cNvPr id="14" name="Picture 44">
          <a:extLst>
            <a:ext uri="{FF2B5EF4-FFF2-40B4-BE49-F238E27FC236}">
              <a16:creationId xmlns:a16="http://schemas.microsoft.com/office/drawing/2014/main" id="{00000000-0008-0000-0500-00000E000000}"/>
            </a:ext>
          </a:extLst>
        </xdr:cNvPr>
        <xdr:cNvPicPr>
          <a:picLocks noChangeAspect="1"/>
        </xdr:cNvPicPr>
      </xdr:nvPicPr>
      <xdr:blipFill rotWithShape="1">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10658475" y="58027360"/>
          <a:ext cx="2590800" cy="2660622"/>
        </a:xfrm>
        <a:prstGeom prst="ellipse">
          <a:avLst/>
        </a:prstGeom>
      </xdr:spPr>
    </xdr:pic>
    <xdr:clientData/>
  </xdr:twoCellAnchor>
  <xdr:twoCellAnchor editAs="oneCell">
    <xdr:from>
      <xdr:col>3</xdr:col>
      <xdr:colOff>546094</xdr:colOff>
      <xdr:row>24</xdr:row>
      <xdr:rowOff>108083</xdr:rowOff>
    </xdr:from>
    <xdr:to>
      <xdr:col>4</xdr:col>
      <xdr:colOff>1904</xdr:colOff>
      <xdr:row>25</xdr:row>
      <xdr:rowOff>247568</xdr:rowOff>
    </xdr:to>
    <xdr:pic>
      <xdr:nvPicPr>
        <xdr:cNvPr id="15" name="Picture 48">
          <a:extLst>
            <a:ext uri="{FF2B5EF4-FFF2-40B4-BE49-F238E27FC236}">
              <a16:creationId xmlns:a16="http://schemas.microsoft.com/office/drawing/2014/main" id="{00000000-0008-0000-0500-00000F000000}"/>
            </a:ext>
          </a:extLst>
        </xdr:cNvPr>
        <xdr:cNvPicPr>
          <a:picLocks noChangeAspect="1"/>
        </xdr:cNvPicPr>
      </xdr:nvPicPr>
      <xdr:blipFill rotWithShape="1">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7737469" y="65611508"/>
          <a:ext cx="2541910" cy="2572170"/>
        </a:xfrm>
        <a:prstGeom prst="ellipse">
          <a:avLst/>
        </a:prstGeom>
      </xdr:spPr>
    </xdr:pic>
    <xdr:clientData/>
  </xdr:twoCellAnchor>
  <xdr:twoCellAnchor editAs="oneCell">
    <xdr:from>
      <xdr:col>3</xdr:col>
      <xdr:colOff>401375</xdr:colOff>
      <xdr:row>26</xdr:row>
      <xdr:rowOff>221044</xdr:rowOff>
    </xdr:from>
    <xdr:to>
      <xdr:col>3</xdr:col>
      <xdr:colOff>2877212</xdr:colOff>
      <xdr:row>27</xdr:row>
      <xdr:rowOff>283927</xdr:rowOff>
    </xdr:to>
    <xdr:pic>
      <xdr:nvPicPr>
        <xdr:cNvPr id="16" name="Picture 50">
          <a:extLst>
            <a:ext uri="{FF2B5EF4-FFF2-40B4-BE49-F238E27FC236}">
              <a16:creationId xmlns:a16="http://schemas.microsoft.com/office/drawing/2014/main" id="{00000000-0008-0000-0500-000010000000}"/>
            </a:ext>
          </a:extLst>
        </xdr:cNvPr>
        <xdr:cNvPicPr>
          <a:picLocks noChangeAspect="1"/>
        </xdr:cNvPicPr>
      </xdr:nvPicPr>
      <xdr:blipFill rotWithShape="1">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7590679" y="68403479"/>
          <a:ext cx="2475837" cy="2462521"/>
        </a:xfrm>
        <a:prstGeom prst="ellipse">
          <a:avLst/>
        </a:prstGeom>
      </xdr:spPr>
    </xdr:pic>
    <xdr:clientData/>
  </xdr:twoCellAnchor>
  <xdr:twoCellAnchor editAs="oneCell">
    <xdr:from>
      <xdr:col>3</xdr:col>
      <xdr:colOff>676276</xdr:colOff>
      <xdr:row>18</xdr:row>
      <xdr:rowOff>190500</xdr:rowOff>
    </xdr:from>
    <xdr:to>
      <xdr:col>4</xdr:col>
      <xdr:colOff>400375</xdr:colOff>
      <xdr:row>19</xdr:row>
      <xdr:rowOff>20955</xdr:rowOff>
    </xdr:to>
    <xdr:pic>
      <xdr:nvPicPr>
        <xdr:cNvPr id="17" name="Picture 51">
          <a:extLst>
            <a:ext uri="{FF2B5EF4-FFF2-40B4-BE49-F238E27FC236}">
              <a16:creationId xmlns:a16="http://schemas.microsoft.com/office/drawing/2014/main" id="{00000000-0008-0000-0500-000011000000}"/>
            </a:ext>
          </a:extLst>
        </xdr:cNvPr>
        <xdr:cNvPicPr>
          <a:picLocks noChangeAspect="1"/>
        </xdr:cNvPicPr>
      </xdr:nvPicPr>
      <xdr:blipFill rotWithShape="1">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7600951" y="47948850"/>
          <a:ext cx="2836869" cy="2745105"/>
        </a:xfrm>
        <a:prstGeom prst="ellipse">
          <a:avLst/>
        </a:prstGeom>
      </xdr:spPr>
    </xdr:pic>
    <xdr:clientData/>
  </xdr:twoCellAnchor>
  <mc:AlternateContent xmlns:mc="http://schemas.openxmlformats.org/markup-compatibility/2006">
    <mc:Choice xmlns:a14="http://schemas.microsoft.com/office/drawing/2010/main" Requires="a14">
      <xdr:twoCellAnchor>
        <xdr:from>
          <xdr:col>1</xdr:col>
          <xdr:colOff>0</xdr:colOff>
          <xdr:row>23</xdr:row>
          <xdr:rowOff>0</xdr:rowOff>
        </xdr:from>
        <xdr:to>
          <xdr:col>2</xdr:col>
          <xdr:colOff>19050</xdr:colOff>
          <xdr:row>23</xdr:row>
          <xdr:rowOff>0</xdr:rowOff>
        </xdr:to>
        <xdr:sp macro="" textlink="">
          <xdr:nvSpPr>
            <xdr:cNvPr id="8194" name="Button 2" hidden="1">
              <a:extLst>
                <a:ext uri="{63B3BB69-23CF-44E3-9099-C40C66FF867C}">
                  <a14:compatExt spid="_x0000_s8194"/>
                </a:ext>
                <a:ext uri="{FF2B5EF4-FFF2-40B4-BE49-F238E27FC236}">
                  <a16:creationId xmlns:a16="http://schemas.microsoft.com/office/drawing/2014/main" id="{00000000-0008-0000-0600-00000220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fi-FI" sz="1100" b="0" i="0" u="none" strike="noStrike" baseline="0">
                  <a:solidFill>
                    <a:srgbClr val="000000"/>
                  </a:solidFill>
                  <a:latin typeface="Calibri"/>
                  <a:ea typeface="Calibri"/>
                  <a:cs typeface="Calibri"/>
                </a:rPr>
                <a:t>Edellinen: Ohjeet</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0</xdr:colOff>
          <xdr:row>23</xdr:row>
          <xdr:rowOff>0</xdr:rowOff>
        </xdr:from>
        <xdr:to>
          <xdr:col>2</xdr:col>
          <xdr:colOff>0</xdr:colOff>
          <xdr:row>23</xdr:row>
          <xdr:rowOff>0</xdr:rowOff>
        </xdr:to>
        <xdr:sp macro="" textlink="">
          <xdr:nvSpPr>
            <xdr:cNvPr id="8195" name="Button 3" hidden="1">
              <a:extLst>
                <a:ext uri="{63B3BB69-23CF-44E3-9099-C40C66FF867C}">
                  <a14:compatExt spid="_x0000_s8195"/>
                </a:ext>
                <a:ext uri="{FF2B5EF4-FFF2-40B4-BE49-F238E27FC236}">
                  <a16:creationId xmlns:a16="http://schemas.microsoft.com/office/drawing/2014/main" id="{00000000-0008-0000-0600-00000320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fi-FI" sz="1100" b="0" i="0" u="none" strike="noStrike" baseline="0">
                  <a:solidFill>
                    <a:srgbClr val="000000"/>
                  </a:solidFill>
                  <a:latin typeface="Calibri"/>
                  <a:ea typeface="Calibri"/>
                  <a:cs typeface="Calibri"/>
                </a:rPr>
                <a:t>Edellinen:</a:t>
              </a:r>
            </a:p>
            <a:p>
              <a:pPr algn="ctr" rtl="0">
                <a:defRPr sz="1000"/>
              </a:pPr>
              <a:r>
                <a:rPr lang="fi-FI" sz="1100" b="0" i="0" u="none" strike="noStrike" baseline="0">
                  <a:solidFill>
                    <a:srgbClr val="000000"/>
                  </a:solidFill>
                  <a:latin typeface="Calibri"/>
                  <a:ea typeface="Calibri"/>
                  <a:cs typeface="Calibri"/>
                </a:rPr>
                <a:t>Viherkerroin</a:t>
              </a:r>
            </a:p>
          </xdr:txBody>
        </xdr:sp>
        <xdr:clientData fPrintsWithSheet="0"/>
      </xdr:twoCellAnchor>
    </mc:Choice>
    <mc:Fallback/>
  </mc:AlternateContent>
  <xdr:twoCellAnchor editAs="oneCell">
    <xdr:from>
      <xdr:col>4</xdr:col>
      <xdr:colOff>857251</xdr:colOff>
      <xdr:row>14</xdr:row>
      <xdr:rowOff>112939</xdr:rowOff>
    </xdr:from>
    <xdr:to>
      <xdr:col>5</xdr:col>
      <xdr:colOff>17147</xdr:colOff>
      <xdr:row>15</xdr:row>
      <xdr:rowOff>396626</xdr:rowOff>
    </xdr:to>
    <xdr:pic>
      <xdr:nvPicPr>
        <xdr:cNvPr id="18" name="Picture 43">
          <a:extLst>
            <a:ext uri="{FF2B5EF4-FFF2-40B4-BE49-F238E27FC236}">
              <a16:creationId xmlns:a16="http://schemas.microsoft.com/office/drawing/2014/main" id="{00000000-0008-0000-0500-000012000000}"/>
            </a:ext>
          </a:extLst>
        </xdr:cNvPr>
        <xdr:cNvPicPr>
          <a:picLocks noChangeAspect="1"/>
        </xdr:cNvPicPr>
      </xdr:nvPicPr>
      <xdr:blipFill rotWithShape="1">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10912930" y="21135975"/>
          <a:ext cx="2765788" cy="2841830"/>
        </a:xfrm>
        <a:prstGeom prst="ellipse">
          <a:avLst/>
        </a:prstGeom>
      </xdr:spPr>
    </xdr:pic>
    <xdr:clientData/>
  </xdr:twoCellAnchor>
  <xdr:twoCellAnchor editAs="oneCell">
    <xdr:from>
      <xdr:col>3</xdr:col>
      <xdr:colOff>714902</xdr:colOff>
      <xdr:row>32</xdr:row>
      <xdr:rowOff>106362</xdr:rowOff>
    </xdr:from>
    <xdr:to>
      <xdr:col>4</xdr:col>
      <xdr:colOff>363854</xdr:colOff>
      <xdr:row>33</xdr:row>
      <xdr:rowOff>402266</xdr:rowOff>
    </xdr:to>
    <xdr:pic>
      <xdr:nvPicPr>
        <xdr:cNvPr id="19" name="Picture 5">
          <a:extLst>
            <a:ext uri="{FF2B5EF4-FFF2-40B4-BE49-F238E27FC236}">
              <a16:creationId xmlns:a16="http://schemas.microsoft.com/office/drawing/2014/main" id="{00000000-0008-0000-05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639577" y="58008837"/>
          <a:ext cx="2773152" cy="2591429"/>
        </a:xfrm>
        <a:prstGeom prst="rect">
          <a:avLst/>
        </a:prstGeom>
      </xdr:spPr>
    </xdr:pic>
    <xdr:clientData/>
  </xdr:twoCellAnchor>
  <xdr:twoCellAnchor editAs="oneCell">
    <xdr:from>
      <xdr:col>3</xdr:col>
      <xdr:colOff>869530</xdr:colOff>
      <xdr:row>16</xdr:row>
      <xdr:rowOff>126788</xdr:rowOff>
    </xdr:from>
    <xdr:to>
      <xdr:col>4</xdr:col>
      <xdr:colOff>554355</xdr:colOff>
      <xdr:row>17</xdr:row>
      <xdr:rowOff>360043</xdr:rowOff>
    </xdr:to>
    <xdr:pic>
      <xdr:nvPicPr>
        <xdr:cNvPr id="20" name="Picture 9">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7794205" y="41970113"/>
          <a:ext cx="2814740" cy="2894541"/>
        </a:xfrm>
        <a:prstGeom prst="rect">
          <a:avLst/>
        </a:prstGeom>
      </xdr:spPr>
    </xdr:pic>
    <xdr:clientData/>
  </xdr:twoCellAnchor>
  <xdr:twoCellAnchor editAs="oneCell">
    <xdr:from>
      <xdr:col>4</xdr:col>
      <xdr:colOff>866775</xdr:colOff>
      <xdr:row>16</xdr:row>
      <xdr:rowOff>188915</xdr:rowOff>
    </xdr:from>
    <xdr:to>
      <xdr:col>5</xdr:col>
      <xdr:colOff>59055</xdr:colOff>
      <xdr:row>17</xdr:row>
      <xdr:rowOff>358140</xdr:rowOff>
    </xdr:to>
    <xdr:pic>
      <xdr:nvPicPr>
        <xdr:cNvPr id="21" name="Picture 11">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0915650" y="42032240"/>
          <a:ext cx="2796540" cy="2830511"/>
        </a:xfrm>
        <a:prstGeom prst="rect">
          <a:avLst/>
        </a:prstGeom>
      </xdr:spPr>
    </xdr:pic>
    <xdr:clientData/>
  </xdr:twoCellAnchor>
  <xdr:twoCellAnchor editAs="oneCell">
    <xdr:from>
      <xdr:col>3</xdr:col>
      <xdr:colOff>512444</xdr:colOff>
      <xdr:row>22</xdr:row>
      <xdr:rowOff>105727</xdr:rowOff>
    </xdr:from>
    <xdr:to>
      <xdr:col>3</xdr:col>
      <xdr:colOff>3011805</xdr:colOff>
      <xdr:row>22</xdr:row>
      <xdr:rowOff>2723135</xdr:rowOff>
    </xdr:to>
    <xdr:pic>
      <xdr:nvPicPr>
        <xdr:cNvPr id="22" name="Picture 13">
          <a:extLst>
            <a:ext uri="{FF2B5EF4-FFF2-40B4-BE49-F238E27FC236}">
              <a16:creationId xmlns:a16="http://schemas.microsoft.com/office/drawing/2014/main" id="{00000000-0008-0000-05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7703819" y="59694127"/>
          <a:ext cx="2499361" cy="2626933"/>
        </a:xfrm>
        <a:prstGeom prst="rect">
          <a:avLst/>
        </a:prstGeom>
      </xdr:spPr>
    </xdr:pic>
    <xdr:clientData/>
  </xdr:twoCellAnchor>
  <xdr:twoCellAnchor editAs="oneCell">
    <xdr:from>
      <xdr:col>4</xdr:col>
      <xdr:colOff>796291</xdr:colOff>
      <xdr:row>22</xdr:row>
      <xdr:rowOff>121288</xdr:rowOff>
    </xdr:from>
    <xdr:to>
      <xdr:col>4</xdr:col>
      <xdr:colOff>3373755</xdr:colOff>
      <xdr:row>23</xdr:row>
      <xdr:rowOff>19399</xdr:rowOff>
    </xdr:to>
    <xdr:pic>
      <xdr:nvPicPr>
        <xdr:cNvPr id="23" name="Picture 17">
          <a:extLst>
            <a:ext uri="{FF2B5EF4-FFF2-40B4-BE49-F238E27FC236}">
              <a16:creationId xmlns:a16="http://schemas.microsoft.com/office/drawing/2014/main" id="{00000000-0008-0000-05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1111866" y="59709688"/>
          <a:ext cx="2586989" cy="2629881"/>
        </a:xfrm>
        <a:prstGeom prst="rect">
          <a:avLst/>
        </a:prstGeom>
      </xdr:spPr>
    </xdr:pic>
    <xdr:clientData/>
  </xdr:twoCellAnchor>
  <xdr:twoCellAnchor editAs="oneCell">
    <xdr:from>
      <xdr:col>3</xdr:col>
      <xdr:colOff>851534</xdr:colOff>
      <xdr:row>6</xdr:row>
      <xdr:rowOff>93405</xdr:rowOff>
    </xdr:from>
    <xdr:to>
      <xdr:col>4</xdr:col>
      <xdr:colOff>662940</xdr:colOff>
      <xdr:row>6</xdr:row>
      <xdr:rowOff>3007580</xdr:rowOff>
    </xdr:to>
    <xdr:pic>
      <xdr:nvPicPr>
        <xdr:cNvPr id="24" name="Picture 20">
          <a:extLst>
            <a:ext uri="{FF2B5EF4-FFF2-40B4-BE49-F238E27FC236}">
              <a16:creationId xmlns:a16="http://schemas.microsoft.com/office/drawing/2014/main" id="{00000000-0008-0000-05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7776209" y="12361605"/>
          <a:ext cx="2939416" cy="2914175"/>
        </a:xfrm>
        <a:prstGeom prst="rect">
          <a:avLst/>
        </a:prstGeom>
      </xdr:spPr>
    </xdr:pic>
    <xdr:clientData/>
  </xdr:twoCellAnchor>
  <xdr:twoCellAnchor editAs="oneCell">
    <xdr:from>
      <xdr:col>4</xdr:col>
      <xdr:colOff>772166</xdr:colOff>
      <xdr:row>20</xdr:row>
      <xdr:rowOff>226987</xdr:rowOff>
    </xdr:from>
    <xdr:to>
      <xdr:col>4</xdr:col>
      <xdr:colOff>3486150</xdr:colOff>
      <xdr:row>21</xdr:row>
      <xdr:rowOff>251459</xdr:rowOff>
    </xdr:to>
    <xdr:pic>
      <xdr:nvPicPr>
        <xdr:cNvPr id="25" name="Picture 12">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0821041" y="53900362"/>
          <a:ext cx="2713984" cy="2664803"/>
        </a:xfrm>
        <a:prstGeom prst="rect">
          <a:avLst/>
        </a:prstGeom>
      </xdr:spPr>
    </xdr:pic>
    <xdr:clientData/>
  </xdr:twoCellAnchor>
  <xdr:twoCellAnchor editAs="oneCell">
    <xdr:from>
      <xdr:col>3</xdr:col>
      <xdr:colOff>792478</xdr:colOff>
      <xdr:row>2</xdr:row>
      <xdr:rowOff>182727</xdr:rowOff>
    </xdr:from>
    <xdr:to>
      <xdr:col>4</xdr:col>
      <xdr:colOff>380999</xdr:colOff>
      <xdr:row>2</xdr:row>
      <xdr:rowOff>2893490</xdr:rowOff>
    </xdr:to>
    <xdr:pic>
      <xdr:nvPicPr>
        <xdr:cNvPr id="26" name="Picture 21">
          <a:extLst>
            <a:ext uri="{FF2B5EF4-FFF2-40B4-BE49-F238E27FC236}">
              <a16:creationId xmlns:a16="http://schemas.microsoft.com/office/drawing/2014/main" id="{00000000-0008-0000-0500-00001A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7717153" y="620877"/>
          <a:ext cx="2712721" cy="2710763"/>
        </a:xfrm>
        <a:prstGeom prst="rect">
          <a:avLst/>
        </a:prstGeom>
      </xdr:spPr>
    </xdr:pic>
    <xdr:clientData/>
  </xdr:twoCellAnchor>
  <xdr:twoCellAnchor editAs="oneCell">
    <xdr:from>
      <xdr:col>4</xdr:col>
      <xdr:colOff>809625</xdr:colOff>
      <xdr:row>2</xdr:row>
      <xdr:rowOff>92115</xdr:rowOff>
    </xdr:from>
    <xdr:to>
      <xdr:col>4</xdr:col>
      <xdr:colOff>3486150</xdr:colOff>
      <xdr:row>2</xdr:row>
      <xdr:rowOff>2895600</xdr:rowOff>
    </xdr:to>
    <xdr:pic>
      <xdr:nvPicPr>
        <xdr:cNvPr id="27" name="Picture 23">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0858500" y="530265"/>
          <a:ext cx="2665095" cy="2803485"/>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person displayName="Airamo Marjo" id="{BEF3619A-C759-41F0-99B9-17583710CF97}" userId="S::marjo.airamo@lahti.fi::541d2056-f71a-40a9-b744-3c31b18f045f" providerId="AD"/>
  <person displayName="Silvast Maria" id="{660A28F1-8219-4F48-87B2-EC712893BA00}" userId="S::Maria.Silvast@lahti.fi::2ebcb990-3b78-4630-8e8c-486dd4071be7" providerId="AD"/>
</personList>
</file>

<file path=xl/theme/theme1.xml><?xml version="1.0" encoding="utf-8"?>
<a:theme xmlns:a="http://schemas.openxmlformats.org/drawingml/2006/main" name="Office-teema">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threadedComments/threadedComment1.xml><?xml version="1.0" encoding="utf-8"?>
<ThreadedComments xmlns="http://schemas.microsoft.com/office/spreadsheetml/2018/threadedcomments" xmlns:x="http://schemas.openxmlformats.org/spreadsheetml/2006/main">
  <threadedComment ref="AF18" dT="2024-12-12T10:43:19.06" personId="{660A28F1-8219-4F48-87B2-EC712893BA00}" id="{F289FF9D-A38D-4EA7-BB32-4484D728BE5D}">
    <text>Nämä olisi hyvä miettiä, mitä ohjeita halutaan antaa.</text>
  </threadedComment>
  <threadedComment ref="AF37" dT="2024-12-12T10:43:19.06" personId="{660A28F1-8219-4F48-87B2-EC712893BA00}" id="{090836A8-BAB4-40B4-A9A8-69387ACC22AF}">
    <text>Nämä olisi hyvä miettiä, mitä ohjeita halutaan antaa.</text>
  </threadedComment>
</ThreadedComments>
</file>

<file path=xl/threadedComments/threadedComment2.xml><?xml version="1.0" encoding="utf-8"?>
<ThreadedComments xmlns="http://schemas.microsoft.com/office/spreadsheetml/2018/threadedcomments" xmlns:x="http://schemas.openxmlformats.org/spreadsheetml/2006/main">
  <threadedComment ref="O2" dT="2024-12-31T09:44:34.67" personId="{BEF3619A-C759-41F0-99B9-17583710CF97}" id="{B91CD9DA-E34A-4287-B46A-2A89C5A31775}">
    <text>Myös tämän voisi piilottaa?</text>
  </threadedComment>
</ThreadedComments>
</file>

<file path=xl/threadedComments/threadedComment3.xml><?xml version="1.0" encoding="utf-8"?>
<ThreadedComments xmlns="http://schemas.microsoft.com/office/spreadsheetml/2018/threadedcomments" xmlns:x="http://schemas.openxmlformats.org/spreadsheetml/2006/main">
  <threadedComment ref="M1" dT="2024-12-12T10:27:28.24" personId="{660A28F1-8219-4F48-87B2-EC712893BA00}" id="{2EB921D9-3673-42E9-ACCB-58FA61CEE158}">
    <text>Kopioin laskukaavan suoraan tähän sarakkeeseen ja poistin ”ylimääräiset punaiset sarakkeet”</text>
  </threadedComment>
</ThreadedComments>
</file>

<file path=xl/threadedComments/threadedComment4.xml><?xml version="1.0" encoding="utf-8"?>
<ThreadedComments xmlns="http://schemas.microsoft.com/office/spreadsheetml/2018/threadedcomments" xmlns:x="http://schemas.openxmlformats.org/spreadsheetml/2006/main">
  <threadedComment ref="C2" dT="2024-12-12T09:24:50.55" personId="{660A28F1-8219-4F48-87B2-EC712893BA00}" id="{4B7F2D74-3C4C-4E5F-81DD-34BB0A8BBE81}">
    <text>Tälle sivulle voisi koota yleisesti eri termien tarkentavat selitykset ja nimetä vaikka Sanastoksi tai Viherkertoimen termit tms. eli ei vain hulevedet</text>
  </threadedComment>
</ThreadedComments>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8" Type="http://schemas.openxmlformats.org/officeDocument/2006/relationships/ctrlProp" Target="../ctrlProps/ctrlProp4.xml"/><Relationship Id="rId13" Type="http://schemas.openxmlformats.org/officeDocument/2006/relationships/ctrlProp" Target="../ctrlProps/ctrlProp9.xml"/><Relationship Id="rId18" Type="http://schemas.microsoft.com/office/2017/10/relationships/threadedComment" Target="../threadedComments/threadedComment1.xml"/><Relationship Id="rId3" Type="http://schemas.openxmlformats.org/officeDocument/2006/relationships/drawing" Target="../drawings/drawing2.xml"/><Relationship Id="rId7" Type="http://schemas.openxmlformats.org/officeDocument/2006/relationships/ctrlProp" Target="../ctrlProps/ctrlProp3.xml"/><Relationship Id="rId12" Type="http://schemas.openxmlformats.org/officeDocument/2006/relationships/ctrlProp" Target="../ctrlProps/ctrlProp8.xml"/><Relationship Id="rId17" Type="http://schemas.openxmlformats.org/officeDocument/2006/relationships/comments" Target="../comments1.xml"/><Relationship Id="rId2" Type="http://schemas.openxmlformats.org/officeDocument/2006/relationships/printerSettings" Target="../printerSettings/printerSettings1.bin"/><Relationship Id="rId16" Type="http://schemas.openxmlformats.org/officeDocument/2006/relationships/ctrlProp" Target="../ctrlProps/ctrlProp12.xml"/><Relationship Id="rId1" Type="http://schemas.openxmlformats.org/officeDocument/2006/relationships/hyperlink" Target="https://lahti-my.sharepoint.com/personal/marjo_airamo_lahti_fi/Documents/Ty&#246;p&#246;yt&#228;/viherkertoimet/VIIMEISIN%20VIHERKERROIN%20VERSIO/Lahden%20viherkerroin%202_lukitsematon.xlsm" TargetMode="External"/><Relationship Id="rId6" Type="http://schemas.openxmlformats.org/officeDocument/2006/relationships/ctrlProp" Target="../ctrlProps/ctrlProp2.xml"/><Relationship Id="rId11" Type="http://schemas.openxmlformats.org/officeDocument/2006/relationships/ctrlProp" Target="../ctrlProps/ctrlProp7.xml"/><Relationship Id="rId5" Type="http://schemas.openxmlformats.org/officeDocument/2006/relationships/ctrlProp" Target="../ctrlProps/ctrlProp1.xml"/><Relationship Id="rId15" Type="http://schemas.openxmlformats.org/officeDocument/2006/relationships/ctrlProp" Target="../ctrlProps/ctrlProp11.xml"/><Relationship Id="rId10" Type="http://schemas.openxmlformats.org/officeDocument/2006/relationships/ctrlProp" Target="../ctrlProps/ctrlProp6.xml"/><Relationship Id="rId4" Type="http://schemas.openxmlformats.org/officeDocument/2006/relationships/vmlDrawing" Target="../drawings/vmlDrawing1.vml"/><Relationship Id="rId9" Type="http://schemas.openxmlformats.org/officeDocument/2006/relationships/ctrlProp" Target="../ctrlProps/ctrlProp5.xml"/><Relationship Id="rId14" Type="http://schemas.openxmlformats.org/officeDocument/2006/relationships/ctrlProp" Target="../ctrlProps/ctrlProp10.xml"/></Relationships>
</file>

<file path=xl/worksheets/_rels/sheet3.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drawing" Target="../drawings/drawing3.xml"/><Relationship Id="rId4" Type="http://schemas.microsoft.com/office/2017/10/relationships/threadedComment" Target="../threadedComments/threadedComment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3" Type="http://schemas.microsoft.com/office/2017/10/relationships/threadedComment" Target="../threadedComments/threadedComment3.xml"/><Relationship Id="rId2" Type="http://schemas.openxmlformats.org/officeDocument/2006/relationships/comments" Target="../comments3.xml"/><Relationship Id="rId1" Type="http://schemas.openxmlformats.org/officeDocument/2006/relationships/vmlDrawing" Target="../drawings/vmlDrawing3.vml"/></Relationships>
</file>

<file path=xl/worksheets/_rels/sheet7.xml.rels><?xml version="1.0" encoding="UTF-8" standalone="yes"?>
<Relationships xmlns="http://schemas.openxmlformats.org/package/2006/relationships"><Relationship Id="rId3" Type="http://schemas.openxmlformats.org/officeDocument/2006/relationships/ctrlProp" Target="../ctrlProps/ctrlProp13.xml"/><Relationship Id="rId7" Type="http://schemas.microsoft.com/office/2017/10/relationships/threadedComment" Target="../threadedComments/threadedComment4.xml"/><Relationship Id="rId2" Type="http://schemas.openxmlformats.org/officeDocument/2006/relationships/vmlDrawing" Target="../drawings/vmlDrawing4.vml"/><Relationship Id="rId1" Type="http://schemas.openxmlformats.org/officeDocument/2006/relationships/drawing" Target="../drawings/drawing6.xml"/><Relationship Id="rId6" Type="http://schemas.openxmlformats.org/officeDocument/2006/relationships/comments" Target="../comments4.xml"/><Relationship Id="rId5" Type="http://schemas.openxmlformats.org/officeDocument/2006/relationships/ctrlProp" Target="../ctrlProps/ctrlProp15.xml"/><Relationship Id="rId4" Type="http://schemas.openxmlformats.org/officeDocument/2006/relationships/ctrlProp" Target="../ctrlProps/ctrlProp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1179EA-6EE6-46D1-8648-4639CE6C0459}">
  <sheetPr codeName="Taul1">
    <pageSetUpPr autoPageBreaks="0"/>
  </sheetPr>
  <dimension ref="A1:F30"/>
  <sheetViews>
    <sheetView showGridLines="0" zoomScale="145" zoomScaleNormal="145" workbookViewId="0">
      <selection activeCell="C14" sqref="C14:C19"/>
    </sheetView>
  </sheetViews>
  <sheetFormatPr defaultColWidth="8.85546875" defaultRowHeight="15.75"/>
  <cols>
    <col min="1" max="1" width="5.140625" style="73" customWidth="1"/>
    <col min="2" max="2" width="8.85546875" style="73"/>
    <col min="3" max="3" width="128.7109375" style="73" customWidth="1"/>
    <col min="4" max="4" width="11.5703125" style="73" customWidth="1"/>
    <col min="5" max="5" width="8.85546875" style="73"/>
    <col min="6" max="6" width="45.5703125" style="73" customWidth="1"/>
    <col min="7" max="16384" width="8.85546875" style="73"/>
  </cols>
  <sheetData>
    <row r="1" spans="1:6" ht="16.5" thickBot="1">
      <c r="A1" s="117"/>
      <c r="B1" s="117"/>
      <c r="C1" s="131"/>
      <c r="D1" s="117"/>
      <c r="E1" s="117"/>
      <c r="F1" s="117"/>
    </row>
    <row r="2" spans="1:6" ht="36.6" customHeight="1">
      <c r="A2" s="117"/>
      <c r="B2" s="139"/>
      <c r="C2" s="140" t="s">
        <v>0</v>
      </c>
      <c r="D2" s="141" t="s">
        <v>1</v>
      </c>
      <c r="E2" s="117"/>
      <c r="F2" s="117"/>
    </row>
    <row r="3" spans="1:6" ht="21">
      <c r="A3" s="117"/>
      <c r="B3" s="142"/>
      <c r="C3" s="143" t="s">
        <v>2</v>
      </c>
      <c r="D3" s="692" t="s">
        <v>545</v>
      </c>
      <c r="E3" s="144"/>
      <c r="F3" s="117"/>
    </row>
    <row r="4" spans="1:6" ht="66.599999999999994" customHeight="1">
      <c r="A4" s="117"/>
      <c r="B4" s="142"/>
      <c r="C4" s="145" t="s">
        <v>3</v>
      </c>
      <c r="D4" s="146"/>
      <c r="E4" s="117"/>
      <c r="F4" s="147"/>
    </row>
    <row r="5" spans="1:6" ht="17.25" thickBot="1">
      <c r="A5" s="148"/>
      <c r="B5" s="149"/>
      <c r="C5" s="143" t="s">
        <v>4</v>
      </c>
      <c r="D5" s="146"/>
      <c r="E5" s="130"/>
      <c r="F5" s="148"/>
    </row>
    <row r="6" spans="1:6" ht="15" customHeight="1">
      <c r="A6" s="148"/>
      <c r="B6" s="142"/>
      <c r="C6" s="701" t="s">
        <v>5</v>
      </c>
      <c r="D6" s="146"/>
      <c r="E6" s="150"/>
      <c r="F6" s="151" t="s">
        <v>6</v>
      </c>
    </row>
    <row r="7" spans="1:6" ht="63.6" customHeight="1">
      <c r="A7" s="117"/>
      <c r="B7" s="149"/>
      <c r="C7" s="701"/>
      <c r="D7" s="146"/>
      <c r="E7" s="117"/>
      <c r="F7" s="705" t="s">
        <v>7</v>
      </c>
    </row>
    <row r="8" spans="1:6">
      <c r="A8" s="148"/>
      <c r="B8" s="149"/>
      <c r="C8" s="701"/>
      <c r="D8" s="146"/>
      <c r="E8" s="130"/>
      <c r="F8" s="705"/>
    </row>
    <row r="9" spans="1:6" ht="15" customHeight="1">
      <c r="A9" s="148"/>
      <c r="B9" s="149"/>
      <c r="C9" s="701"/>
      <c r="D9" s="146"/>
      <c r="E9" s="130"/>
      <c r="F9" s="705" t="s">
        <v>8</v>
      </c>
    </row>
    <row r="10" spans="1:6" ht="25.15" customHeight="1">
      <c r="A10" s="148"/>
      <c r="B10" s="142"/>
      <c r="C10" s="701"/>
      <c r="D10" s="146"/>
      <c r="E10" s="130"/>
      <c r="F10" s="705"/>
    </row>
    <row r="11" spans="1:6" ht="49.9" customHeight="1">
      <c r="A11" s="148"/>
      <c r="B11" s="149"/>
      <c r="C11" s="701"/>
      <c r="D11" s="146"/>
      <c r="E11" s="130"/>
      <c r="F11" s="705"/>
    </row>
    <row r="12" spans="1:6" s="137" customFormat="1" ht="66.599999999999994" customHeight="1">
      <c r="A12" s="131"/>
      <c r="B12" s="152"/>
      <c r="C12" s="701"/>
      <c r="D12" s="146"/>
      <c r="E12" s="131"/>
      <c r="F12" s="705" t="s">
        <v>9</v>
      </c>
    </row>
    <row r="13" spans="1:6" ht="25.9" customHeight="1">
      <c r="A13" s="148"/>
      <c r="B13" s="149"/>
      <c r="C13" s="143" t="s">
        <v>10</v>
      </c>
      <c r="D13" s="146"/>
      <c r="E13" s="148"/>
      <c r="F13" s="705"/>
    </row>
    <row r="14" spans="1:6" ht="25.9" customHeight="1">
      <c r="A14" s="148"/>
      <c r="B14" s="149"/>
      <c r="C14" s="701" t="s">
        <v>11</v>
      </c>
      <c r="D14" s="146"/>
      <c r="E14" s="148"/>
      <c r="F14" s="705" t="s">
        <v>12</v>
      </c>
    </row>
    <row r="15" spans="1:6" ht="25.9" customHeight="1">
      <c r="A15" s="148"/>
      <c r="B15" s="149"/>
      <c r="C15" s="701"/>
      <c r="D15" s="146"/>
      <c r="E15" s="148"/>
      <c r="F15" s="705"/>
    </row>
    <row r="16" spans="1:6" ht="28.15" customHeight="1">
      <c r="A16" s="148"/>
      <c r="B16" s="149"/>
      <c r="C16" s="701"/>
      <c r="D16" s="146"/>
      <c r="E16" s="148"/>
      <c r="F16" s="705" t="s">
        <v>13</v>
      </c>
    </row>
    <row r="17" spans="1:6" ht="16.5" thickBot="1">
      <c r="A17" s="148"/>
      <c r="B17" s="149"/>
      <c r="C17" s="701"/>
      <c r="D17" s="146"/>
      <c r="E17" s="148"/>
      <c r="F17" s="706"/>
    </row>
    <row r="18" spans="1:6" ht="74.45" customHeight="1">
      <c r="A18" s="148"/>
      <c r="B18" s="149"/>
      <c r="C18" s="701"/>
      <c r="D18" s="146"/>
      <c r="E18" s="148"/>
      <c r="F18" s="150"/>
    </row>
    <row r="19" spans="1:6" ht="15" customHeight="1">
      <c r="A19" s="148"/>
      <c r="B19" s="149"/>
      <c r="C19" s="701"/>
      <c r="D19" s="146"/>
      <c r="E19" s="148"/>
      <c r="F19" s="150"/>
    </row>
    <row r="20" spans="1:6" ht="34.15" customHeight="1">
      <c r="A20" s="148"/>
      <c r="B20" s="149"/>
      <c r="C20" s="347" t="s">
        <v>14</v>
      </c>
      <c r="D20" s="146"/>
      <c r="E20" s="148"/>
      <c r="F20" s="150"/>
    </row>
    <row r="21" spans="1:6" s="284" customFormat="1" ht="32.450000000000003" customHeight="1">
      <c r="A21" s="281"/>
      <c r="B21" s="282"/>
      <c r="C21" s="348" t="s">
        <v>526</v>
      </c>
      <c r="D21" s="283"/>
      <c r="E21" s="281"/>
      <c r="F21" s="145"/>
    </row>
    <row r="22" spans="1:6" ht="37.9" customHeight="1">
      <c r="A22" s="148"/>
      <c r="B22" s="149"/>
      <c r="C22" s="143" t="s">
        <v>15</v>
      </c>
      <c r="D22" s="146"/>
      <c r="E22" s="148"/>
      <c r="F22" s="153"/>
    </row>
    <row r="23" spans="1:6" ht="30.6" customHeight="1">
      <c r="A23" s="148"/>
      <c r="B23" s="142"/>
      <c r="C23" s="701" t="s">
        <v>527</v>
      </c>
      <c r="D23" s="146"/>
      <c r="E23" s="148"/>
      <c r="F23" s="134"/>
    </row>
    <row r="24" spans="1:6" ht="90.6" customHeight="1">
      <c r="A24" s="148"/>
      <c r="B24" s="142"/>
      <c r="C24" s="701"/>
      <c r="D24" s="146"/>
      <c r="E24" s="148"/>
      <c r="F24" s="134"/>
    </row>
    <row r="25" spans="1:6" ht="15" customHeight="1">
      <c r="A25" s="148"/>
      <c r="B25" s="142"/>
      <c r="C25" s="701"/>
      <c r="D25" s="146"/>
      <c r="E25" s="148"/>
      <c r="F25" s="148"/>
    </row>
    <row r="26" spans="1:6" ht="16.149999999999999" customHeight="1">
      <c r="A26" s="117"/>
      <c r="B26" s="142"/>
      <c r="C26" s="143" t="s">
        <v>16</v>
      </c>
      <c r="D26" s="121"/>
      <c r="E26" s="117"/>
      <c r="F26" s="702" t="s">
        <v>17</v>
      </c>
    </row>
    <row r="27" spans="1:6" ht="255" customHeight="1" thickBot="1">
      <c r="A27" s="117"/>
      <c r="B27" s="154"/>
      <c r="C27" s="350" t="s">
        <v>18</v>
      </c>
      <c r="D27" s="155"/>
      <c r="E27" s="117"/>
      <c r="F27" s="702"/>
    </row>
    <row r="28" spans="1:6" ht="24.6" customHeight="1" thickBot="1">
      <c r="A28" s="117"/>
      <c r="B28" s="117"/>
      <c r="C28" s="156"/>
      <c r="D28" s="117"/>
      <c r="E28" s="117"/>
      <c r="F28" s="117"/>
    </row>
    <row r="29" spans="1:6">
      <c r="A29" s="117"/>
      <c r="B29" s="117"/>
      <c r="C29" s="156"/>
      <c r="D29" s="703" t="s">
        <v>19</v>
      </c>
      <c r="E29" s="117"/>
      <c r="F29" s="117"/>
    </row>
    <row r="30" spans="1:6" ht="4.1500000000000004" customHeight="1" thickBot="1">
      <c r="A30" s="117"/>
      <c r="B30" s="117"/>
      <c r="C30" s="156"/>
      <c r="D30" s="704"/>
      <c r="E30" s="117"/>
      <c r="F30" s="117"/>
    </row>
  </sheetData>
  <sheetProtection algorithmName="SHA-512" hashValue="6rLyBCnkAYZbuwgeaKjcaNAWjPUgxqexZWNtxRov4vDc60ZVrgPxLLmNA0z8qjePblpye2pXm49RS6CySTkTuA==" saltValue="LLHpBteP3rCAerHe7/SjDw==" spinCount="100000" sheet="1" objects="1" scenarios="1"/>
  <mergeCells count="10">
    <mergeCell ref="C23:C25"/>
    <mergeCell ref="F26:F27"/>
    <mergeCell ref="D29:D30"/>
    <mergeCell ref="C6:C12"/>
    <mergeCell ref="F7:F8"/>
    <mergeCell ref="F9:F11"/>
    <mergeCell ref="F12:F13"/>
    <mergeCell ref="F14:F15"/>
    <mergeCell ref="F16:F17"/>
    <mergeCell ref="C14:C19"/>
  </mergeCells>
  <hyperlinks>
    <hyperlink ref="D29:D30" location="Rajaukset!A3" display="Aloita" xr:uid="{F0704A14-63E3-4D61-B24F-9A9C86516F2D}"/>
  </hyperlink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B7D207-734A-46B2-A80D-379DE874671A}">
  <sheetPr codeName="Taul2">
    <tabColor rgb="FF004F71"/>
    <pageSetUpPr autoPageBreaks="0"/>
  </sheetPr>
  <dimension ref="A1:BH93"/>
  <sheetViews>
    <sheetView showGridLines="0" tabSelected="1" zoomScale="145" zoomScaleNormal="145" workbookViewId="0">
      <selection activeCell="I14" sqref="I14"/>
    </sheetView>
  </sheetViews>
  <sheetFormatPr defaultColWidth="8.85546875" defaultRowHeight="15.75"/>
  <cols>
    <col min="1" max="1" width="3.5703125" style="438" customWidth="1"/>
    <col min="2" max="2" width="34.140625" style="438" customWidth="1"/>
    <col min="3" max="3" width="8.42578125" style="438" customWidth="1"/>
    <col min="4" max="4" width="32.7109375" style="438" customWidth="1"/>
    <col min="5" max="5" width="6" style="438" customWidth="1"/>
    <col min="6" max="6" width="41.7109375" style="438" customWidth="1"/>
    <col min="7" max="7" width="13.42578125" style="438" customWidth="1"/>
    <col min="8" max="8" width="9" style="438" bestFit="1" customWidth="1"/>
    <col min="9" max="9" width="39.7109375" style="438" customWidth="1"/>
    <col min="10" max="10" width="8.85546875" style="457"/>
    <col min="11" max="16" width="8.5703125" style="457" customWidth="1"/>
    <col min="17" max="17" width="35.28515625" style="457" customWidth="1"/>
    <col min="18" max="22" width="8.5703125" style="457" customWidth="1"/>
    <col min="23" max="23" width="3.7109375" style="199" customWidth="1"/>
    <col min="24" max="28" width="3.7109375" style="518" customWidth="1"/>
    <col min="29" max="29" width="0.85546875" style="519" customWidth="1"/>
    <col min="30" max="30" width="3.7109375" style="519" hidden="1" customWidth="1"/>
    <col min="31" max="31" width="19.7109375" style="519" customWidth="1"/>
    <col min="32" max="32" width="14.42578125" style="520" customWidth="1"/>
    <col min="33" max="33" width="3.7109375" style="520" customWidth="1"/>
    <col min="34" max="50" width="3.7109375" style="519" customWidth="1"/>
    <col min="51" max="60" width="8.85546875" style="519"/>
    <col min="61" max="16384" width="8.85546875" style="438"/>
  </cols>
  <sheetData>
    <row r="1" spans="1:60" ht="19.899999999999999" customHeight="1">
      <c r="A1" s="198"/>
      <c r="B1" s="198"/>
      <c r="C1" s="198"/>
      <c r="D1" s="198"/>
      <c r="E1" s="198"/>
      <c r="F1" s="198"/>
      <c r="G1" s="201"/>
      <c r="H1" s="72"/>
      <c r="I1" s="72"/>
      <c r="J1" s="117"/>
      <c r="K1" s="117"/>
      <c r="M1" s="199"/>
      <c r="N1" s="199"/>
      <c r="O1" s="199"/>
      <c r="P1" s="199"/>
      <c r="Q1" s="199"/>
      <c r="R1" s="199"/>
      <c r="S1" s="199"/>
      <c r="T1" s="199"/>
      <c r="U1" s="199"/>
      <c r="V1" s="199"/>
      <c r="X1" s="199"/>
      <c r="Y1" s="199"/>
      <c r="Z1" s="199"/>
      <c r="AA1" s="199"/>
      <c r="AB1" s="199"/>
      <c r="AC1" s="528"/>
      <c r="AD1" s="528"/>
      <c r="AE1" s="528"/>
      <c r="AF1" s="529"/>
      <c r="AG1" s="529"/>
      <c r="AH1" s="528"/>
      <c r="AI1" s="528"/>
      <c r="AJ1" s="528"/>
      <c r="AK1" s="528"/>
      <c r="AL1" s="528"/>
      <c r="AM1" s="528"/>
      <c r="AN1" s="528"/>
      <c r="AO1" s="528"/>
      <c r="AP1" s="528"/>
      <c r="AQ1" s="528"/>
      <c r="AR1" s="528"/>
      <c r="AS1" s="528"/>
      <c r="AT1" s="528"/>
      <c r="AU1" s="528"/>
      <c r="AV1" s="528"/>
      <c r="AW1" s="528"/>
      <c r="AX1" s="528"/>
      <c r="AY1" s="528"/>
      <c r="AZ1" s="528"/>
      <c r="BA1" s="528"/>
      <c r="BB1" s="528"/>
      <c r="BC1" s="528"/>
      <c r="BD1" s="528"/>
      <c r="BE1" s="528"/>
      <c r="BF1" s="528"/>
      <c r="BG1" s="528"/>
    </row>
    <row r="2" spans="1:60" ht="19.899999999999999" customHeight="1">
      <c r="A2" s="198"/>
      <c r="B2" s="474" t="s">
        <v>20</v>
      </c>
      <c r="C2" s="474"/>
      <c r="D2" s="474" t="s">
        <v>21</v>
      </c>
      <c r="E2" s="475"/>
      <c r="F2" s="476" t="s">
        <v>22</v>
      </c>
      <c r="G2" s="440"/>
      <c r="H2" s="477"/>
      <c r="I2" s="477"/>
      <c r="J2" s="117"/>
      <c r="K2" s="117"/>
      <c r="M2" s="199"/>
      <c r="N2" s="199"/>
      <c r="O2" s="199"/>
      <c r="P2" s="199"/>
      <c r="Q2" s="199"/>
      <c r="R2" s="199"/>
      <c r="S2" s="199"/>
      <c r="T2" s="199"/>
      <c r="U2" s="199"/>
      <c r="V2" s="199"/>
      <c r="X2" s="199"/>
      <c r="Y2" s="199"/>
      <c r="Z2" s="199"/>
      <c r="AA2" s="199"/>
      <c r="AB2" s="199"/>
      <c r="AC2" s="528"/>
      <c r="AD2" s="528"/>
      <c r="AE2" s="528"/>
      <c r="AF2" s="529"/>
      <c r="AG2" s="529"/>
      <c r="AH2" s="528"/>
      <c r="AI2" s="528"/>
      <c r="AJ2" s="528"/>
      <c r="AK2" s="528"/>
      <c r="AL2" s="528"/>
      <c r="AM2" s="528"/>
      <c r="AN2" s="528"/>
      <c r="AO2" s="528"/>
      <c r="AP2" s="528"/>
      <c r="AQ2" s="528"/>
      <c r="AR2" s="528"/>
      <c r="AS2" s="528"/>
      <c r="AT2" s="528"/>
      <c r="AU2" s="528"/>
      <c r="AV2" s="528"/>
      <c r="AW2" s="528"/>
      <c r="AX2" s="528"/>
      <c r="AY2" s="528"/>
      <c r="AZ2" s="528"/>
      <c r="BA2" s="528"/>
      <c r="BB2" s="528"/>
      <c r="BC2" s="528"/>
      <c r="BD2" s="528"/>
      <c r="BE2" s="528"/>
      <c r="BF2" s="528"/>
      <c r="BG2" s="528"/>
    </row>
    <row r="3" spans="1:60" ht="19.899999999999999" customHeight="1">
      <c r="A3" s="198"/>
      <c r="B3" s="548"/>
      <c r="C3" s="439"/>
      <c r="D3" s="548"/>
      <c r="E3" s="439"/>
      <c r="F3" s="549"/>
      <c r="G3" s="440"/>
      <c r="H3" s="477"/>
      <c r="I3" s="477"/>
      <c r="J3" s="117"/>
      <c r="K3" s="117"/>
      <c r="M3" s="199"/>
      <c r="N3" s="199"/>
      <c r="O3" s="199"/>
      <c r="P3" s="199"/>
      <c r="Q3" s="199"/>
      <c r="R3" s="199"/>
      <c r="S3" s="199"/>
      <c r="T3" s="199"/>
      <c r="U3" s="199"/>
      <c r="V3" s="199"/>
      <c r="X3" s="199"/>
      <c r="Y3" s="199"/>
      <c r="Z3" s="199"/>
      <c r="AA3" s="199"/>
      <c r="AB3" s="199"/>
      <c r="AC3" s="528"/>
      <c r="AD3" s="528"/>
      <c r="AE3" s="530"/>
      <c r="AF3" s="529"/>
      <c r="AG3" s="529"/>
      <c r="AH3" s="528"/>
      <c r="AI3" s="528"/>
      <c r="AJ3" s="528"/>
      <c r="AK3" s="528"/>
      <c r="AL3" s="528"/>
      <c r="AM3" s="528"/>
      <c r="AN3" s="528"/>
      <c r="AO3" s="528"/>
      <c r="AP3" s="528"/>
      <c r="AQ3" s="528"/>
      <c r="AR3" s="528"/>
      <c r="AS3" s="528"/>
      <c r="AT3" s="528"/>
      <c r="AU3" s="528"/>
      <c r="AV3" s="528"/>
      <c r="AW3" s="528"/>
      <c r="AX3" s="528"/>
      <c r="AY3" s="528"/>
      <c r="AZ3" s="528"/>
      <c r="BA3" s="528"/>
      <c r="BB3" s="528"/>
      <c r="BC3" s="528"/>
      <c r="BD3" s="528"/>
      <c r="BE3" s="528"/>
      <c r="BF3" s="528"/>
      <c r="BG3" s="528"/>
    </row>
    <row r="4" spans="1:60" ht="19.899999999999999" customHeight="1" thickBot="1">
      <c r="A4" s="198"/>
      <c r="B4" s="474" t="s">
        <v>23</v>
      </c>
      <c r="C4" s="475"/>
      <c r="D4" s="474" t="s">
        <v>24</v>
      </c>
      <c r="E4" s="475"/>
      <c r="F4" s="474" t="s">
        <v>25</v>
      </c>
      <c r="G4" s="440"/>
      <c r="H4" s="477"/>
      <c r="I4" s="477"/>
      <c r="J4" s="117"/>
      <c r="K4" s="117"/>
      <c r="M4" s="199"/>
      <c r="N4" s="199"/>
      <c r="O4" s="199"/>
      <c r="P4" s="199"/>
      <c r="Q4" s="199"/>
      <c r="R4" s="199"/>
      <c r="S4" s="199"/>
      <c r="T4" s="199"/>
      <c r="U4" s="199"/>
      <c r="V4" s="199"/>
      <c r="X4" s="199"/>
      <c r="Y4" s="199"/>
      <c r="Z4" s="199"/>
      <c r="AA4" s="199"/>
      <c r="AB4" s="199"/>
      <c r="AC4" s="528"/>
      <c r="AD4" s="528"/>
      <c r="AE4" s="528"/>
      <c r="AF4" s="529"/>
      <c r="AG4" s="529"/>
      <c r="AH4" s="528"/>
      <c r="AI4" s="528"/>
      <c r="AJ4" s="528"/>
      <c r="AK4" s="528"/>
      <c r="AL4" s="528"/>
      <c r="AM4" s="528"/>
      <c r="AN4" s="528"/>
      <c r="AO4" s="528"/>
      <c r="AP4" s="528"/>
      <c r="AQ4" s="528"/>
      <c r="AR4" s="528"/>
      <c r="AS4" s="528"/>
      <c r="AT4" s="528"/>
      <c r="AU4" s="528"/>
      <c r="AV4" s="528"/>
      <c r="AW4" s="528"/>
      <c r="AX4" s="528"/>
      <c r="AY4" s="528"/>
      <c r="AZ4" s="528"/>
      <c r="BA4" s="528"/>
      <c r="BB4" s="528"/>
      <c r="BC4" s="528"/>
      <c r="BD4" s="528"/>
      <c r="BE4" s="528"/>
      <c r="BF4" s="528"/>
      <c r="BG4" s="528"/>
    </row>
    <row r="5" spans="1:60" ht="19.899999999999999" customHeight="1" thickBot="1">
      <c r="A5" s="198"/>
      <c r="B5" s="548"/>
      <c r="C5" s="439"/>
      <c r="D5" s="548"/>
      <c r="E5" s="439"/>
      <c r="F5" s="550"/>
      <c r="G5" s="440"/>
      <c r="H5" s="477"/>
      <c r="I5" s="478" t="s">
        <v>26</v>
      </c>
      <c r="J5" s="117"/>
      <c r="K5" s="117"/>
      <c r="M5" s="199"/>
      <c r="N5" s="199"/>
      <c r="O5" s="199"/>
      <c r="P5" s="199"/>
      <c r="Q5" s="199"/>
      <c r="R5" s="199"/>
      <c r="S5" s="199"/>
      <c r="T5" s="199"/>
      <c r="U5" s="199"/>
      <c r="V5" s="199"/>
      <c r="X5" s="199"/>
      <c r="Y5" s="199"/>
      <c r="Z5" s="199"/>
      <c r="AA5" s="199"/>
      <c r="AB5" s="199"/>
      <c r="AC5" s="528"/>
      <c r="AD5" s="528"/>
      <c r="AE5" s="528"/>
      <c r="AF5" s="529"/>
      <c r="AG5" s="529"/>
      <c r="AH5" s="528"/>
      <c r="AI5" s="528"/>
      <c r="AJ5" s="528"/>
      <c r="AK5" s="528"/>
      <c r="AL5" s="528"/>
      <c r="AM5" s="528"/>
      <c r="AN5" s="528"/>
      <c r="AO5" s="528"/>
      <c r="AP5" s="528"/>
      <c r="AQ5" s="528"/>
      <c r="AR5" s="528"/>
      <c r="AS5" s="528"/>
      <c r="AT5" s="528"/>
      <c r="AU5" s="528"/>
      <c r="AV5" s="528"/>
      <c r="AW5" s="528"/>
      <c r="AX5" s="528"/>
      <c r="AY5" s="528"/>
      <c r="AZ5" s="528"/>
      <c r="BA5" s="528"/>
      <c r="BB5" s="528"/>
      <c r="BC5" s="528"/>
      <c r="BD5" s="528"/>
      <c r="BE5" s="528"/>
      <c r="BF5" s="528"/>
      <c r="BG5" s="528"/>
    </row>
    <row r="6" spans="1:60" ht="19.899999999999999" customHeight="1" thickBot="1">
      <c r="A6" s="198"/>
      <c r="B6" s="439"/>
      <c r="C6" s="439"/>
      <c r="D6" s="439"/>
      <c r="E6" s="439"/>
      <c r="F6" s="439"/>
      <c r="G6" s="440"/>
      <c r="H6" s="477"/>
      <c r="I6" s="479"/>
      <c r="J6" s="117"/>
      <c r="K6" s="117"/>
      <c r="M6" s="199"/>
      <c r="N6" s="199"/>
      <c r="O6" s="199"/>
      <c r="P6" s="199"/>
      <c r="Q6" s="199"/>
      <c r="R6" s="199"/>
      <c r="S6" s="199"/>
      <c r="T6" s="199"/>
      <c r="U6" s="199"/>
      <c r="V6" s="199"/>
      <c r="X6" s="199"/>
      <c r="Y6" s="199"/>
      <c r="Z6" s="199"/>
      <c r="AA6" s="199"/>
      <c r="AB6" s="199"/>
      <c r="AC6" s="528"/>
      <c r="AD6" s="528"/>
      <c r="BG6" s="528"/>
    </row>
    <row r="7" spans="1:60" s="460" customFormat="1" ht="19.899999999999999" customHeight="1">
      <c r="A7" s="458"/>
      <c r="B7" s="740" t="s">
        <v>27</v>
      </c>
      <c r="C7" s="742" t="s">
        <v>28</v>
      </c>
      <c r="D7" s="742" t="s">
        <v>29</v>
      </c>
      <c r="E7" s="742"/>
      <c r="F7" s="742"/>
      <c r="G7" s="746" t="s">
        <v>30</v>
      </c>
      <c r="H7" s="480"/>
      <c r="I7" s="731" t="s">
        <v>31</v>
      </c>
      <c r="J7" s="481"/>
      <c r="K7" s="481"/>
      <c r="L7" s="459"/>
      <c r="M7" s="471"/>
      <c r="N7" s="471"/>
      <c r="O7" s="471"/>
      <c r="P7" s="471"/>
      <c r="Q7" s="471"/>
      <c r="R7" s="471"/>
      <c r="S7" s="471"/>
      <c r="T7" s="471"/>
      <c r="U7" s="471"/>
      <c r="V7" s="471"/>
      <c r="W7" s="471"/>
      <c r="X7" s="471"/>
      <c r="Y7" s="471"/>
      <c r="Z7" s="471"/>
      <c r="AA7" s="471"/>
      <c r="AB7" s="471"/>
      <c r="AC7" s="531"/>
      <c r="AD7" s="531"/>
      <c r="AE7" s="521"/>
      <c r="AF7" s="522"/>
      <c r="AG7" s="522"/>
      <c r="AH7" s="521"/>
      <c r="AI7" s="521"/>
      <c r="AJ7" s="521"/>
      <c r="AK7" s="521"/>
      <c r="AL7" s="521"/>
      <c r="AM7" s="521"/>
      <c r="AN7" s="521"/>
      <c r="AO7" s="521"/>
      <c r="AP7" s="521"/>
      <c r="AQ7" s="521"/>
      <c r="AR7" s="521"/>
      <c r="AS7" s="521"/>
      <c r="AT7" s="521"/>
      <c r="AU7" s="521"/>
      <c r="AV7" s="521"/>
      <c r="AW7" s="521"/>
      <c r="AX7" s="521"/>
      <c r="AY7" s="521"/>
      <c r="AZ7" s="521"/>
      <c r="BA7" s="521"/>
      <c r="BB7" s="521"/>
      <c r="BC7" s="521"/>
      <c r="BD7" s="521"/>
      <c r="BE7" s="521"/>
      <c r="BF7" s="521"/>
      <c r="BG7" s="531"/>
      <c r="BH7" s="521"/>
    </row>
    <row r="8" spans="1:60" s="460" customFormat="1" ht="19.899999999999999" customHeight="1" thickBot="1">
      <c r="A8" s="458"/>
      <c r="B8" s="741"/>
      <c r="C8" s="743"/>
      <c r="D8" s="743"/>
      <c r="E8" s="743"/>
      <c r="F8" s="743"/>
      <c r="G8" s="747"/>
      <c r="H8" s="482"/>
      <c r="I8" s="732"/>
      <c r="J8" s="481"/>
      <c r="K8" s="481"/>
      <c r="L8" s="459"/>
      <c r="M8" s="471"/>
      <c r="N8" s="471"/>
      <c r="O8" s="471"/>
      <c r="P8" s="471"/>
      <c r="Q8" s="471"/>
      <c r="R8" s="471"/>
      <c r="S8" s="471"/>
      <c r="T8" s="471"/>
      <c r="U8" s="471"/>
      <c r="V8" s="471"/>
      <c r="W8" s="471"/>
      <c r="X8" s="471"/>
      <c r="Y8" s="471"/>
      <c r="Z8" s="471"/>
      <c r="AA8" s="471"/>
      <c r="AB8" s="471"/>
      <c r="AC8" s="531"/>
      <c r="AD8" s="531"/>
      <c r="AE8" s="564" t="s">
        <v>32</v>
      </c>
      <c r="AF8" s="565" t="s">
        <v>33</v>
      </c>
      <c r="AG8" s="565"/>
      <c r="AH8" s="521"/>
      <c r="AI8" s="521"/>
      <c r="AJ8" s="521"/>
      <c r="AK8" s="521"/>
      <c r="AL8" s="521"/>
      <c r="AM8" s="521"/>
      <c r="AN8" s="521"/>
      <c r="AO8" s="521"/>
      <c r="AP8" s="521"/>
      <c r="AQ8" s="521"/>
      <c r="AR8" s="521"/>
      <c r="AS8" s="521"/>
      <c r="AT8" s="521"/>
      <c r="AU8" s="521"/>
      <c r="AV8" s="521"/>
      <c r="AW8" s="521"/>
      <c r="AX8" s="521"/>
      <c r="AY8" s="521"/>
      <c r="AZ8" s="521"/>
      <c r="BA8" s="521"/>
      <c r="BB8" s="521"/>
      <c r="BC8" s="521"/>
      <c r="BD8" s="521"/>
      <c r="BE8" s="521"/>
      <c r="BF8" s="521"/>
      <c r="BG8" s="531"/>
      <c r="BH8" s="521"/>
    </row>
    <row r="9" spans="1:60" s="460" customFormat="1" ht="19.899999999999999" customHeight="1">
      <c r="A9" s="458"/>
      <c r="B9" s="722" t="s">
        <v>34</v>
      </c>
      <c r="C9" s="720">
        <v>1</v>
      </c>
      <c r="D9" s="727" t="s">
        <v>512</v>
      </c>
      <c r="E9" s="727"/>
      <c r="F9" s="727"/>
      <c r="G9" s="233"/>
      <c r="H9" s="483"/>
      <c r="I9" s="712">
        <f>(VLOOKUP(AE17,AE9:AF16,2,FALSE))-(IF(AE20=TRUE,0.1,0))+(IF(G18&gt;50%,-0.1,0))</f>
        <v>0.9</v>
      </c>
      <c r="J9" s="481"/>
      <c r="K9" s="481"/>
      <c r="L9" s="459"/>
      <c r="M9" s="471"/>
      <c r="N9" s="471"/>
      <c r="O9" s="471"/>
      <c r="P9" s="471"/>
      <c r="Q9" s="471"/>
      <c r="R9" s="471"/>
      <c r="S9" s="471"/>
      <c r="T9" s="471"/>
      <c r="U9" s="471"/>
      <c r="V9" s="471"/>
      <c r="W9" s="471"/>
      <c r="X9" s="471"/>
      <c r="Y9" s="471"/>
      <c r="Z9" s="471"/>
      <c r="AA9" s="471"/>
      <c r="AB9" s="471"/>
      <c r="AC9" s="531"/>
      <c r="AD9" s="531"/>
      <c r="AE9" s="566">
        <v>1</v>
      </c>
      <c r="AF9" s="567">
        <v>1.2</v>
      </c>
      <c r="AG9" s="567"/>
      <c r="AH9" s="521"/>
      <c r="AI9" s="521"/>
      <c r="AJ9" s="521"/>
      <c r="AK9" s="521"/>
      <c r="AL9" s="521"/>
      <c r="AM9" s="521"/>
      <c r="AN9" s="521"/>
      <c r="AO9" s="521"/>
      <c r="AP9" s="521"/>
      <c r="AQ9" s="521"/>
      <c r="AR9" s="521"/>
      <c r="AS9" s="521"/>
      <c r="AT9" s="521"/>
      <c r="AU9" s="521"/>
      <c r="AV9" s="521"/>
      <c r="AW9" s="521"/>
      <c r="AX9" s="521"/>
      <c r="AY9" s="521"/>
      <c r="AZ9" s="521"/>
      <c r="BA9" s="521"/>
      <c r="BB9" s="521"/>
      <c r="BC9" s="521"/>
      <c r="BD9" s="521"/>
      <c r="BE9" s="521"/>
      <c r="BF9" s="521"/>
      <c r="BG9" s="531"/>
      <c r="BH9" s="521"/>
    </row>
    <row r="10" spans="1:60" s="460" customFormat="1" ht="19.899999999999999" customHeight="1">
      <c r="A10" s="458"/>
      <c r="B10" s="723"/>
      <c r="C10" s="725"/>
      <c r="D10" s="726" t="s">
        <v>514</v>
      </c>
      <c r="E10" s="726"/>
      <c r="F10" s="726"/>
      <c r="G10" s="436"/>
      <c r="H10" s="483"/>
      <c r="I10" s="713"/>
      <c r="J10" s="481"/>
      <c r="K10" s="481"/>
      <c r="L10" s="459"/>
      <c r="M10" s="471"/>
      <c r="N10" s="471"/>
      <c r="O10" s="471"/>
      <c r="P10" s="471"/>
      <c r="Q10" s="471"/>
      <c r="R10" s="471"/>
      <c r="S10" s="471"/>
      <c r="T10" s="471"/>
      <c r="U10" s="471"/>
      <c r="V10" s="471"/>
      <c r="W10" s="471"/>
      <c r="X10" s="471"/>
      <c r="Y10" s="471"/>
      <c r="Z10" s="471"/>
      <c r="AA10" s="471"/>
      <c r="AB10" s="471"/>
      <c r="AC10" s="531"/>
      <c r="AD10" s="531"/>
      <c r="AE10" s="566">
        <v>2</v>
      </c>
      <c r="AF10" s="567">
        <v>0.9</v>
      </c>
      <c r="AG10" s="567"/>
      <c r="AH10" s="521"/>
      <c r="AI10" s="521"/>
      <c r="AJ10" s="521"/>
      <c r="AK10" s="521"/>
      <c r="AL10" s="521"/>
      <c r="AM10" s="521"/>
      <c r="AN10" s="521"/>
      <c r="AO10" s="521"/>
      <c r="AP10" s="521"/>
      <c r="AQ10" s="521"/>
      <c r="AR10" s="521"/>
      <c r="AS10" s="521"/>
      <c r="AT10" s="521"/>
      <c r="AU10" s="521"/>
      <c r="AV10" s="521"/>
      <c r="AW10" s="521"/>
      <c r="AX10" s="521"/>
      <c r="AY10" s="521"/>
      <c r="AZ10" s="521"/>
      <c r="BA10" s="521"/>
      <c r="BB10" s="521"/>
      <c r="BC10" s="521"/>
      <c r="BD10" s="521"/>
      <c r="BE10" s="521"/>
      <c r="BF10" s="521"/>
      <c r="BG10" s="531"/>
      <c r="BH10" s="521"/>
    </row>
    <row r="11" spans="1:60" s="460" customFormat="1" ht="19.899999999999999" customHeight="1">
      <c r="A11" s="458"/>
      <c r="B11" s="723"/>
      <c r="C11" s="725"/>
      <c r="D11" s="726" t="s">
        <v>35</v>
      </c>
      <c r="E11" s="726"/>
      <c r="F11" s="726"/>
      <c r="G11" s="436"/>
      <c r="H11" s="483"/>
      <c r="I11" s="484" t="s">
        <v>528</v>
      </c>
      <c r="J11" s="481"/>
      <c r="K11" s="481"/>
      <c r="L11" s="459"/>
      <c r="M11" s="471"/>
      <c r="N11" s="471"/>
      <c r="O11" s="471"/>
      <c r="P11" s="471"/>
      <c r="Q11" s="471"/>
      <c r="R11" s="471"/>
      <c r="S11" s="471"/>
      <c r="T11" s="471"/>
      <c r="U11" s="471"/>
      <c r="V11" s="471"/>
      <c r="W11" s="471"/>
      <c r="X11" s="471"/>
      <c r="Y11" s="471"/>
      <c r="Z11" s="471"/>
      <c r="AA11" s="471"/>
      <c r="AB11" s="471"/>
      <c r="AC11" s="531"/>
      <c r="AD11" s="531"/>
      <c r="AE11" s="566">
        <v>3</v>
      </c>
      <c r="AF11" s="567">
        <v>0.8</v>
      </c>
      <c r="AG11" s="567"/>
      <c r="AH11" s="521"/>
      <c r="AI11" s="521"/>
      <c r="AJ11" s="521"/>
      <c r="AK11" s="521"/>
      <c r="AL11" s="521"/>
      <c r="AM11" s="521"/>
      <c r="AN11" s="521"/>
      <c r="AO11" s="521"/>
      <c r="AP11" s="521"/>
      <c r="AQ11" s="521"/>
      <c r="AR11" s="521"/>
      <c r="AS11" s="521"/>
      <c r="AT11" s="521"/>
      <c r="AU11" s="521"/>
      <c r="AV11" s="521"/>
      <c r="AW11" s="521"/>
      <c r="AX11" s="521"/>
      <c r="AY11" s="521"/>
      <c r="AZ11" s="521"/>
      <c r="BA11" s="521"/>
      <c r="BB11" s="521"/>
      <c r="BC11" s="521"/>
      <c r="BD11" s="521"/>
      <c r="BE11" s="521"/>
      <c r="BF11" s="521"/>
      <c r="BG11" s="531"/>
      <c r="BH11" s="521"/>
    </row>
    <row r="12" spans="1:60" s="460" customFormat="1" ht="19.899999999999999" customHeight="1">
      <c r="A12" s="458"/>
      <c r="B12" s="723"/>
      <c r="C12" s="725"/>
      <c r="D12" s="726" t="s">
        <v>36</v>
      </c>
      <c r="E12" s="726"/>
      <c r="F12" s="726"/>
      <c r="G12" s="436"/>
      <c r="H12" s="461"/>
      <c r="I12" s="234"/>
      <c r="J12" s="459"/>
      <c r="K12" s="459"/>
      <c r="L12" s="459"/>
      <c r="M12" s="471"/>
      <c r="N12" s="471"/>
      <c r="O12" s="471"/>
      <c r="P12" s="471"/>
      <c r="Q12" s="471"/>
      <c r="R12" s="471"/>
      <c r="S12" s="471"/>
      <c r="T12" s="471"/>
      <c r="U12" s="471"/>
      <c r="V12" s="471"/>
      <c r="W12" s="471"/>
      <c r="X12" s="471"/>
      <c r="Y12" s="471"/>
      <c r="Z12" s="471"/>
      <c r="AA12" s="471"/>
      <c r="AB12" s="471"/>
      <c r="AC12" s="531"/>
      <c r="AD12" s="531"/>
      <c r="AE12" s="566">
        <v>4</v>
      </c>
      <c r="AF12" s="567">
        <v>0.7</v>
      </c>
      <c r="AG12" s="567"/>
      <c r="AH12" s="521"/>
      <c r="AI12" s="521"/>
      <c r="AJ12" s="521"/>
      <c r="AK12" s="521"/>
      <c r="AL12" s="521"/>
      <c r="AM12" s="521"/>
      <c r="AN12" s="521"/>
      <c r="AO12" s="521"/>
      <c r="AP12" s="521"/>
      <c r="AQ12" s="521"/>
      <c r="AR12" s="521"/>
      <c r="AS12" s="521"/>
      <c r="AT12" s="521"/>
      <c r="AU12" s="521"/>
      <c r="AV12" s="521"/>
      <c r="AW12" s="521"/>
      <c r="AX12" s="521"/>
      <c r="AY12" s="521"/>
      <c r="AZ12" s="521"/>
      <c r="BA12" s="521"/>
      <c r="BB12" s="521"/>
      <c r="BC12" s="521"/>
      <c r="BD12" s="521"/>
      <c r="BE12" s="521"/>
      <c r="BF12" s="521"/>
      <c r="BG12" s="531"/>
      <c r="BH12" s="521"/>
    </row>
    <row r="13" spans="1:60" s="460" customFormat="1" ht="19.899999999999999" customHeight="1">
      <c r="A13" s="458"/>
      <c r="B13" s="723"/>
      <c r="C13" s="725"/>
      <c r="D13" s="726" t="s">
        <v>37</v>
      </c>
      <c r="E13" s="726"/>
      <c r="F13" s="726"/>
      <c r="G13" s="436"/>
      <c r="H13" s="461"/>
      <c r="I13" s="484" t="s">
        <v>515</v>
      </c>
      <c r="J13" s="459"/>
      <c r="K13" s="459"/>
      <c r="L13" s="459"/>
      <c r="M13" s="471"/>
      <c r="N13" s="471"/>
      <c r="O13" s="471"/>
      <c r="P13" s="471"/>
      <c r="Q13" s="471"/>
      <c r="R13" s="471"/>
      <c r="S13" s="471"/>
      <c r="T13" s="471"/>
      <c r="U13" s="471"/>
      <c r="V13" s="471"/>
      <c r="W13" s="471"/>
      <c r="X13" s="471"/>
      <c r="Y13" s="471"/>
      <c r="Z13" s="471"/>
      <c r="AA13" s="471"/>
      <c r="AB13" s="471"/>
      <c r="AC13" s="531"/>
      <c r="AD13" s="531"/>
      <c r="AE13" s="566">
        <v>5</v>
      </c>
      <c r="AF13" s="567">
        <v>0.5</v>
      </c>
      <c r="AG13" s="567"/>
      <c r="AH13" s="521"/>
      <c r="AI13" s="521"/>
      <c r="AJ13" s="521"/>
      <c r="AK13" s="521"/>
      <c r="AL13" s="521"/>
      <c r="AM13" s="521"/>
      <c r="AN13" s="521"/>
      <c r="AO13" s="521"/>
      <c r="AP13" s="521"/>
      <c r="AQ13" s="521"/>
      <c r="AR13" s="521"/>
      <c r="AS13" s="521"/>
      <c r="AT13" s="521"/>
      <c r="AU13" s="521"/>
      <c r="AV13" s="521"/>
      <c r="AW13" s="521"/>
      <c r="AX13" s="521"/>
      <c r="AY13" s="521"/>
      <c r="AZ13" s="521"/>
      <c r="BA13" s="521"/>
      <c r="BB13" s="521"/>
      <c r="BC13" s="521"/>
      <c r="BD13" s="521"/>
      <c r="BE13" s="521"/>
      <c r="BF13" s="521"/>
      <c r="BG13" s="531"/>
      <c r="BH13" s="521"/>
    </row>
    <row r="14" spans="1:60" s="460" customFormat="1" ht="19.899999999999999" customHeight="1">
      <c r="A14" s="458"/>
      <c r="B14" s="723"/>
      <c r="C14" s="725"/>
      <c r="D14" s="728" t="s">
        <v>38</v>
      </c>
      <c r="E14" s="728"/>
      <c r="F14" s="728"/>
      <c r="G14" s="436"/>
      <c r="H14" s="461"/>
      <c r="I14" s="234"/>
      <c r="J14" s="459"/>
      <c r="K14" s="459"/>
      <c r="L14" s="459"/>
      <c r="M14" s="471"/>
      <c r="N14" s="471"/>
      <c r="O14" s="471"/>
      <c r="P14" s="471"/>
      <c r="Q14" s="471"/>
      <c r="R14" s="471"/>
      <c r="S14" s="471"/>
      <c r="T14" s="471"/>
      <c r="U14" s="471"/>
      <c r="V14" s="471"/>
      <c r="W14" s="471"/>
      <c r="X14" s="471"/>
      <c r="Y14" s="471"/>
      <c r="Z14" s="471"/>
      <c r="AA14" s="471"/>
      <c r="AB14" s="471"/>
      <c r="AC14" s="531"/>
      <c r="AD14" s="531"/>
      <c r="AE14" s="566">
        <v>6</v>
      </c>
      <c r="AF14" s="567">
        <v>0.8</v>
      </c>
      <c r="AG14" s="567"/>
      <c r="AH14" s="521"/>
      <c r="AI14" s="521"/>
      <c r="AJ14" s="521"/>
      <c r="AK14" s="521"/>
      <c r="AL14" s="521"/>
      <c r="AM14" s="521"/>
      <c r="AN14" s="521"/>
      <c r="AO14" s="521"/>
      <c r="AP14" s="521"/>
      <c r="AQ14" s="521"/>
      <c r="AR14" s="521"/>
      <c r="AS14" s="521"/>
      <c r="AT14" s="521"/>
      <c r="AU14" s="521"/>
      <c r="AV14" s="521"/>
      <c r="AW14" s="521"/>
      <c r="AX14" s="521"/>
      <c r="AY14" s="521"/>
      <c r="AZ14" s="521"/>
      <c r="BA14" s="521"/>
      <c r="BB14" s="521"/>
      <c r="BC14" s="521"/>
      <c r="BD14" s="521"/>
      <c r="BE14" s="521"/>
      <c r="BF14" s="521"/>
      <c r="BG14" s="531"/>
      <c r="BH14" s="521"/>
    </row>
    <row r="15" spans="1:60" s="460" customFormat="1" ht="34.15" customHeight="1">
      <c r="A15" s="458"/>
      <c r="B15" s="723"/>
      <c r="C15" s="725"/>
      <c r="D15" s="726" t="s">
        <v>39</v>
      </c>
      <c r="E15" s="726"/>
      <c r="F15" s="726"/>
      <c r="G15" s="436"/>
      <c r="H15" s="461"/>
      <c r="I15" s="547" t="s">
        <v>516</v>
      </c>
      <c r="J15" s="459"/>
      <c r="K15" s="459"/>
      <c r="L15" s="459"/>
      <c r="M15" s="471"/>
      <c r="N15" s="471"/>
      <c r="O15" s="471"/>
      <c r="P15" s="471"/>
      <c r="Q15" s="471"/>
      <c r="R15" s="471"/>
      <c r="S15" s="471"/>
      <c r="T15" s="471"/>
      <c r="U15" s="471"/>
      <c r="V15" s="471"/>
      <c r="W15" s="471"/>
      <c r="X15" s="471"/>
      <c r="Y15" s="471"/>
      <c r="Z15" s="471"/>
      <c r="AA15" s="471"/>
      <c r="AB15" s="471"/>
      <c r="AC15" s="531"/>
      <c r="AD15" s="531"/>
      <c r="AE15" s="566">
        <v>7</v>
      </c>
      <c r="AF15" s="567">
        <v>0.6</v>
      </c>
      <c r="AG15" s="567"/>
      <c r="AH15" s="521"/>
      <c r="AI15" s="521"/>
      <c r="AJ15" s="521"/>
      <c r="AK15" s="521"/>
      <c r="AL15" s="521"/>
      <c r="AM15" s="521"/>
      <c r="AN15" s="521"/>
      <c r="AO15" s="521"/>
      <c r="AP15" s="521"/>
      <c r="AQ15" s="521"/>
      <c r="AR15" s="521"/>
      <c r="AS15" s="521"/>
      <c r="AT15" s="521"/>
      <c r="AU15" s="521"/>
      <c r="AV15" s="521"/>
      <c r="AW15" s="521"/>
      <c r="AX15" s="521"/>
      <c r="AY15" s="521"/>
      <c r="AZ15" s="521"/>
      <c r="BA15" s="521"/>
      <c r="BB15" s="521"/>
      <c r="BC15" s="521"/>
      <c r="BD15" s="521"/>
      <c r="BE15" s="521"/>
      <c r="BF15" s="521"/>
      <c r="BG15" s="531"/>
      <c r="BH15" s="521"/>
    </row>
    <row r="16" spans="1:60" s="460" customFormat="1" ht="21.6" customHeight="1" thickBot="1">
      <c r="A16" s="458"/>
      <c r="B16" s="723"/>
      <c r="C16" s="725"/>
      <c r="D16" s="744" t="s">
        <v>40</v>
      </c>
      <c r="E16" s="744"/>
      <c r="F16" s="744"/>
      <c r="G16" s="436"/>
      <c r="H16" s="461"/>
      <c r="I16" s="462" t="str">
        <f>IF(OR(ISBLANK(I14), ISBLANK(I12)), "Lisää vaaditut pinta-alat", I14/I12)</f>
        <v>Lisää vaaditut pinta-alat</v>
      </c>
      <c r="J16" s="459"/>
      <c r="K16" s="459"/>
      <c r="L16" s="459"/>
      <c r="M16" s="471"/>
      <c r="N16" s="471"/>
      <c r="O16" s="471"/>
      <c r="P16" s="471"/>
      <c r="Q16" s="471"/>
      <c r="R16" s="471"/>
      <c r="S16" s="471"/>
      <c r="T16" s="471"/>
      <c r="U16" s="471"/>
      <c r="V16" s="471"/>
      <c r="W16" s="471"/>
      <c r="X16" s="471"/>
      <c r="Y16" s="471"/>
      <c r="Z16" s="471"/>
      <c r="AA16" s="471"/>
      <c r="AB16" s="471"/>
      <c r="AC16" s="531"/>
      <c r="AD16" s="531"/>
      <c r="AE16" s="566">
        <v>8</v>
      </c>
      <c r="AF16" s="567">
        <f>G17</f>
        <v>0</v>
      </c>
      <c r="AG16" s="567"/>
      <c r="AH16" s="521"/>
      <c r="AI16" s="521"/>
      <c r="AJ16" s="521"/>
      <c r="AK16" s="521"/>
      <c r="AL16" s="521"/>
      <c r="AM16" s="521"/>
      <c r="AN16" s="521"/>
      <c r="AO16" s="521"/>
      <c r="AP16" s="521"/>
      <c r="AQ16" s="521"/>
      <c r="AR16" s="521"/>
      <c r="AS16" s="521"/>
      <c r="AT16" s="521"/>
      <c r="AU16" s="521"/>
      <c r="AV16" s="521"/>
      <c r="AW16" s="521"/>
      <c r="AX16" s="521"/>
      <c r="AY16" s="521"/>
      <c r="AZ16" s="521"/>
      <c r="BA16" s="521"/>
      <c r="BB16" s="521"/>
      <c r="BC16" s="521"/>
      <c r="BD16" s="521"/>
      <c r="BE16" s="521"/>
      <c r="BF16" s="521"/>
      <c r="BG16" s="531"/>
      <c r="BH16" s="521"/>
    </row>
    <row r="17" spans="1:60" s="460" customFormat="1" ht="18" customHeight="1" thickBot="1">
      <c r="A17" s="458"/>
      <c r="B17" s="724"/>
      <c r="C17" s="721"/>
      <c r="D17" s="729" t="s">
        <v>41</v>
      </c>
      <c r="E17" s="729"/>
      <c r="F17" s="729"/>
      <c r="G17" s="437">
        <v>0</v>
      </c>
      <c r="H17" s="461"/>
      <c r="J17" s="459"/>
      <c r="K17" s="459"/>
      <c r="L17" s="459"/>
      <c r="M17" s="471"/>
      <c r="N17" s="471"/>
      <c r="O17" s="531"/>
      <c r="P17" s="531"/>
      <c r="Q17" s="531"/>
      <c r="R17" s="471"/>
      <c r="S17" s="471"/>
      <c r="T17" s="471"/>
      <c r="U17" s="471"/>
      <c r="V17" s="471"/>
      <c r="W17" s="471"/>
      <c r="X17" s="471"/>
      <c r="Y17" s="471"/>
      <c r="Z17" s="471"/>
      <c r="AA17" s="471"/>
      <c r="AB17" s="471"/>
      <c r="AC17" s="532"/>
      <c r="AD17" s="532"/>
      <c r="AE17" s="523">
        <v>2</v>
      </c>
      <c r="AF17" s="522"/>
      <c r="AG17" s="522"/>
      <c r="AH17" s="521"/>
      <c r="AI17" s="521"/>
      <c r="AJ17" s="521"/>
      <c r="AK17" s="521"/>
      <c r="AL17" s="521"/>
      <c r="AM17" s="521"/>
      <c r="AN17" s="521"/>
      <c r="AO17" s="521"/>
      <c r="AP17" s="521"/>
      <c r="AQ17" s="521"/>
      <c r="AR17" s="521"/>
      <c r="AS17" s="521"/>
      <c r="AT17" s="521"/>
      <c r="AU17" s="521"/>
      <c r="AV17" s="521"/>
      <c r="AW17" s="521"/>
      <c r="AX17" s="521"/>
      <c r="AY17" s="521"/>
      <c r="AZ17" s="521"/>
      <c r="BA17" s="521"/>
      <c r="BB17" s="521"/>
      <c r="BC17" s="521"/>
      <c r="BD17" s="521"/>
      <c r="BE17" s="521"/>
      <c r="BF17" s="521"/>
      <c r="BG17" s="531"/>
      <c r="BH17" s="521"/>
    </row>
    <row r="18" spans="1:60" s="460" customFormat="1" ht="19.899999999999999" customHeight="1" thickBot="1">
      <c r="A18" s="458"/>
      <c r="B18" s="472" t="s">
        <v>42</v>
      </c>
      <c r="C18" s="473">
        <v>2</v>
      </c>
      <c r="D18" s="745" t="s">
        <v>43</v>
      </c>
      <c r="E18" s="745"/>
      <c r="F18" s="745"/>
      <c r="G18" s="437">
        <v>0</v>
      </c>
      <c r="H18" s="74"/>
      <c r="I18" s="563" t="s">
        <v>44</v>
      </c>
      <c r="J18" s="459"/>
      <c r="K18" s="459"/>
      <c r="L18" s="459"/>
      <c r="M18" s="471"/>
      <c r="N18" s="471"/>
      <c r="O18" s="531"/>
      <c r="P18" s="531"/>
      <c r="Q18" s="531"/>
      <c r="R18" s="471"/>
      <c r="S18" s="471"/>
      <c r="T18" s="471"/>
      <c r="U18" s="471"/>
      <c r="V18" s="471"/>
      <c r="W18" s="471"/>
      <c r="X18" s="471"/>
      <c r="Y18" s="471"/>
      <c r="Z18" s="471"/>
      <c r="AA18" s="471"/>
      <c r="AB18" s="471"/>
      <c r="AC18" s="531"/>
      <c r="AD18" s="531"/>
      <c r="AE18" s="523" t="b">
        <v>1</v>
      </c>
      <c r="AF18" s="568"/>
      <c r="AG18" s="569"/>
      <c r="AH18" s="521"/>
      <c r="AI18" s="521"/>
      <c r="AJ18" s="521"/>
      <c r="AK18" s="521"/>
      <c r="AL18" s="521"/>
      <c r="AM18" s="521"/>
      <c r="AN18" s="521"/>
      <c r="AO18" s="521"/>
      <c r="AP18" s="521"/>
      <c r="AQ18" s="521"/>
      <c r="AR18" s="521"/>
      <c r="AS18" s="521"/>
      <c r="AT18" s="521"/>
      <c r="AU18" s="521"/>
      <c r="AV18" s="521"/>
      <c r="AW18" s="521"/>
      <c r="AX18" s="521"/>
      <c r="AY18" s="521"/>
      <c r="AZ18" s="521"/>
      <c r="BA18" s="521"/>
      <c r="BB18" s="521"/>
      <c r="BC18" s="521"/>
      <c r="BD18" s="521"/>
      <c r="BE18" s="521"/>
      <c r="BF18" s="521"/>
      <c r="BG18" s="531"/>
      <c r="BH18" s="521"/>
    </row>
    <row r="19" spans="1:60" s="460" customFormat="1" ht="19.899999999999999" customHeight="1" thickBot="1">
      <c r="A19" s="458"/>
      <c r="B19" s="735" t="s">
        <v>45</v>
      </c>
      <c r="C19" s="720">
        <v>3</v>
      </c>
      <c r="D19" s="738" t="s">
        <v>46</v>
      </c>
      <c r="E19" s="738"/>
      <c r="F19" s="738"/>
      <c r="G19" s="437"/>
      <c r="H19" s="74"/>
      <c r="I19" s="563"/>
      <c r="J19" s="459"/>
      <c r="K19" s="459"/>
      <c r="L19" s="459"/>
      <c r="M19" s="471"/>
      <c r="N19" s="471"/>
      <c r="O19" s="531"/>
      <c r="P19" s="531"/>
      <c r="Q19" s="531"/>
      <c r="R19" s="471"/>
      <c r="S19" s="471"/>
      <c r="T19" s="471"/>
      <c r="U19" s="471"/>
      <c r="V19" s="471"/>
      <c r="W19" s="471"/>
      <c r="X19" s="471"/>
      <c r="Y19" s="471"/>
      <c r="Z19" s="471"/>
      <c r="AA19" s="471"/>
      <c r="AB19" s="471"/>
      <c r="AC19" s="531"/>
      <c r="AD19" s="531"/>
      <c r="AE19" s="523" t="b">
        <v>0</v>
      </c>
      <c r="AF19" s="524" t="s">
        <v>47</v>
      </c>
      <c r="AG19" s="522"/>
      <c r="AH19" s="521"/>
      <c r="AI19" s="521"/>
      <c r="AJ19" s="521"/>
      <c r="AK19" s="521"/>
      <c r="AL19" s="521"/>
      <c r="AM19" s="521"/>
      <c r="AN19" s="521"/>
      <c r="AO19" s="521"/>
      <c r="AP19" s="521"/>
      <c r="AQ19" s="521"/>
      <c r="AR19" s="521"/>
      <c r="AS19" s="521"/>
      <c r="AT19" s="521"/>
      <c r="AU19" s="521"/>
      <c r="AV19" s="521"/>
      <c r="AW19" s="521"/>
      <c r="AX19" s="521"/>
      <c r="AY19" s="521"/>
      <c r="AZ19" s="521"/>
      <c r="BA19" s="521"/>
      <c r="BB19" s="521"/>
      <c r="BC19" s="521"/>
      <c r="BD19" s="521"/>
      <c r="BE19" s="521"/>
      <c r="BF19" s="521"/>
      <c r="BG19" s="531"/>
      <c r="BH19" s="521"/>
    </row>
    <row r="20" spans="1:60" s="460" customFormat="1" ht="19.899999999999999" customHeight="1" thickBot="1">
      <c r="A20" s="458"/>
      <c r="B20" s="737"/>
      <c r="C20" s="721"/>
      <c r="D20" s="709" t="s">
        <v>48</v>
      </c>
      <c r="E20" s="710"/>
      <c r="F20" s="711"/>
      <c r="G20" s="437"/>
      <c r="H20" s="74"/>
      <c r="I20" s="707" t="str">
        <f>IF($AE$19=TRUE,$AF$19,"")&amp;
IF(AE19=TRUE,CHAR(10),"")&amp;
IF($AE$20=TRUE,$AF$20,"")&amp;
IF(AE20=TRUE,CHAR(10),"")&amp;
IF($AE$21=TRUE,$AF$21,"")&amp;
IF(AE21=TRUE,CHAR(10),"")&amp;
IF($AE$22&gt;0.5,Tulokset!CAF5022,"")&amp;
IF($AE$22=TRUE,CHAR(10),"")&amp;
IF($G$21&lt;0.1,$AF$23,"")&amp;
IF($G$21&lt;0.1,CHAR(10),"")&amp;
IF($G$22&lt;0.1,$AF$24,"")</f>
        <v>- Määritä viivyttävän rakenteen viivytystilavuuden keskisyvyys.
- Määritä biosuodatusalueen viivytysrakenteen keskisyvyys.</v>
      </c>
      <c r="J20" s="459"/>
      <c r="K20" s="459"/>
      <c r="L20" s="459"/>
      <c r="M20" s="471"/>
      <c r="N20" s="471"/>
      <c r="O20" s="531"/>
      <c r="P20" s="531"/>
      <c r="Q20" s="531"/>
      <c r="R20" s="471"/>
      <c r="S20" s="471"/>
      <c r="T20" s="471"/>
      <c r="U20" s="471"/>
      <c r="V20" s="471"/>
      <c r="W20" s="471"/>
      <c r="X20" s="471"/>
      <c r="Y20" s="471"/>
      <c r="Z20" s="471"/>
      <c r="AA20" s="471"/>
      <c r="AB20" s="471"/>
      <c r="AC20" s="531"/>
      <c r="AD20" s="531"/>
      <c r="AE20" s="570" t="b">
        <v>0</v>
      </c>
      <c r="AF20" s="524" t="s">
        <v>49</v>
      </c>
      <c r="AG20" s="522"/>
      <c r="AH20" s="521"/>
      <c r="AI20" s="521"/>
      <c r="AJ20" s="521"/>
      <c r="AK20" s="521"/>
      <c r="AL20" s="521"/>
      <c r="AM20" s="521"/>
      <c r="AN20" s="521"/>
      <c r="AO20" s="521"/>
      <c r="AP20" s="521"/>
      <c r="AQ20" s="521"/>
      <c r="AR20" s="521"/>
      <c r="AS20" s="521"/>
      <c r="AT20" s="521"/>
      <c r="AU20" s="521"/>
      <c r="AV20" s="521"/>
      <c r="AW20" s="521"/>
      <c r="AX20" s="521"/>
      <c r="AY20" s="521"/>
      <c r="AZ20" s="521"/>
      <c r="BA20" s="521"/>
      <c r="BB20" s="521"/>
      <c r="BC20" s="521"/>
      <c r="BD20" s="521"/>
      <c r="BE20" s="521"/>
      <c r="BF20" s="521"/>
      <c r="BG20" s="531"/>
      <c r="BH20" s="521"/>
    </row>
    <row r="21" spans="1:60" s="460" customFormat="1" ht="19.899999999999999" customHeight="1" thickBot="1">
      <c r="A21" s="458"/>
      <c r="B21" s="735" t="s">
        <v>50</v>
      </c>
      <c r="C21" s="720">
        <v>4</v>
      </c>
      <c r="D21" s="738" t="s">
        <v>51</v>
      </c>
      <c r="E21" s="738"/>
      <c r="F21" s="738"/>
      <c r="G21" s="437"/>
      <c r="H21" s="74"/>
      <c r="I21" s="707"/>
      <c r="J21" s="459"/>
      <c r="K21" s="459"/>
      <c r="L21" s="459"/>
      <c r="M21" s="471"/>
      <c r="N21" s="471"/>
      <c r="O21" s="531"/>
      <c r="P21" s="531"/>
      <c r="Q21" s="531"/>
      <c r="R21" s="471"/>
      <c r="S21" s="471"/>
      <c r="T21" s="471"/>
      <c r="U21" s="471"/>
      <c r="V21" s="471"/>
      <c r="W21" s="471"/>
      <c r="X21" s="471"/>
      <c r="Y21" s="471"/>
      <c r="Z21" s="471"/>
      <c r="AA21" s="471"/>
      <c r="AB21" s="471"/>
      <c r="AC21" s="531"/>
      <c r="AD21" s="531"/>
      <c r="AE21" s="523" t="b">
        <v>0</v>
      </c>
      <c r="AF21" s="524" t="s">
        <v>52</v>
      </c>
      <c r="AG21" s="522"/>
      <c r="AH21" s="521"/>
      <c r="AI21" s="521"/>
      <c r="AJ21" s="521"/>
      <c r="AK21" s="521"/>
      <c r="AL21" s="521"/>
      <c r="AM21" s="521"/>
      <c r="AN21" s="521"/>
      <c r="AO21" s="521"/>
      <c r="AP21" s="521"/>
      <c r="AQ21" s="521"/>
      <c r="AR21" s="521"/>
      <c r="AS21" s="521"/>
      <c r="AT21" s="521"/>
      <c r="AU21" s="521"/>
      <c r="AV21" s="521"/>
      <c r="AW21" s="521"/>
      <c r="AX21" s="521"/>
      <c r="AY21" s="521"/>
      <c r="AZ21" s="521"/>
      <c r="BA21" s="521"/>
      <c r="BB21" s="521"/>
      <c r="BC21" s="521"/>
      <c r="BD21" s="521"/>
      <c r="BE21" s="521"/>
      <c r="BF21" s="521"/>
      <c r="BG21" s="531"/>
      <c r="BH21" s="521"/>
    </row>
    <row r="22" spans="1:60" s="460" customFormat="1" ht="19.899999999999999" customHeight="1" thickBot="1">
      <c r="A22" s="458"/>
      <c r="B22" s="736"/>
      <c r="C22" s="725"/>
      <c r="D22" s="728" t="s">
        <v>53</v>
      </c>
      <c r="E22" s="728"/>
      <c r="F22" s="728"/>
      <c r="G22" s="437"/>
      <c r="H22" s="74"/>
      <c r="I22" s="707"/>
      <c r="J22" s="459"/>
      <c r="K22" s="459"/>
      <c r="L22" s="459"/>
      <c r="M22" s="471"/>
      <c r="N22" s="471"/>
      <c r="O22" s="531"/>
      <c r="P22" s="531"/>
      <c r="Q22" s="531"/>
      <c r="R22" s="471"/>
      <c r="S22" s="471"/>
      <c r="T22" s="471"/>
      <c r="U22" s="471"/>
      <c r="V22" s="471"/>
      <c r="W22" s="471"/>
      <c r="X22" s="471"/>
      <c r="Y22" s="471"/>
      <c r="Z22" s="471"/>
      <c r="AA22" s="471"/>
      <c r="AB22" s="471"/>
      <c r="AC22" s="531" t="e" cm="1">
        <f t="array" ref="AC22">+P22:AC23P22:AC22I20Q22:AC23O22:AC22</f>
        <v>#NAME?</v>
      </c>
      <c r="AD22" s="531"/>
      <c r="AE22" s="523">
        <f>G18</f>
        <v>0</v>
      </c>
      <c r="AF22" s="524" t="s">
        <v>54</v>
      </c>
      <c r="AG22" s="522"/>
      <c r="AH22" s="521"/>
      <c r="AI22" s="521"/>
      <c r="AJ22" s="521"/>
      <c r="AK22" s="521"/>
      <c r="AL22" s="521"/>
      <c r="AM22" s="521"/>
      <c r="AN22" s="521"/>
      <c r="AO22" s="521"/>
      <c r="AP22" s="521"/>
      <c r="AQ22" s="521"/>
      <c r="AR22" s="521"/>
      <c r="AS22" s="521"/>
      <c r="AT22" s="521"/>
      <c r="AU22" s="521"/>
      <c r="AV22" s="521"/>
      <c r="AW22" s="521"/>
      <c r="AX22" s="521"/>
      <c r="AY22" s="521"/>
      <c r="AZ22" s="521"/>
      <c r="BA22" s="521"/>
      <c r="BB22" s="521"/>
      <c r="BC22" s="521"/>
      <c r="BD22" s="521"/>
      <c r="BE22" s="521"/>
      <c r="BF22" s="521"/>
      <c r="BG22" s="531"/>
      <c r="BH22" s="521"/>
    </row>
    <row r="23" spans="1:60" s="460" customFormat="1" ht="19.899999999999999" customHeight="1" thickBot="1">
      <c r="A23" s="458"/>
      <c r="B23" s="737"/>
      <c r="C23" s="721"/>
      <c r="D23" s="739" t="s">
        <v>55</v>
      </c>
      <c r="E23" s="739"/>
      <c r="F23" s="739"/>
      <c r="G23" s="437"/>
      <c r="H23" s="75"/>
      <c r="I23" s="707"/>
      <c r="J23" s="459"/>
      <c r="K23" s="459"/>
      <c r="L23" s="459"/>
      <c r="M23" s="471"/>
      <c r="N23" s="471"/>
      <c r="O23" s="531"/>
      <c r="P23" s="531"/>
      <c r="Q23" s="531"/>
      <c r="R23" s="471"/>
      <c r="S23" s="471"/>
      <c r="T23" s="471"/>
      <c r="U23" s="471"/>
      <c r="V23" s="471"/>
      <c r="W23" s="471"/>
      <c r="X23" s="471"/>
      <c r="Y23" s="471"/>
      <c r="Z23" s="471"/>
      <c r="AA23" s="471"/>
      <c r="AB23" s="471"/>
      <c r="AC23" s="531"/>
      <c r="AD23" s="531"/>
      <c r="AE23" s="525" t="b">
        <v>1</v>
      </c>
      <c r="AF23" s="524" t="s">
        <v>513</v>
      </c>
      <c r="AG23" s="522"/>
      <c r="AH23" s="521"/>
      <c r="AI23" s="521"/>
      <c r="AJ23" s="521"/>
      <c r="AK23" s="521"/>
      <c r="AL23" s="521"/>
      <c r="AM23" s="521"/>
      <c r="AN23" s="521"/>
      <c r="AO23" s="521"/>
      <c r="AP23" s="521"/>
      <c r="AQ23" s="521"/>
      <c r="AR23" s="521"/>
      <c r="AS23" s="521"/>
      <c r="AT23" s="521"/>
      <c r="AU23" s="521"/>
      <c r="AV23" s="521"/>
      <c r="AW23" s="521"/>
      <c r="AX23" s="521"/>
      <c r="AY23" s="521"/>
      <c r="AZ23" s="521"/>
      <c r="BA23" s="521"/>
      <c r="BB23" s="521"/>
      <c r="BC23" s="521"/>
      <c r="BD23" s="521"/>
      <c r="BE23" s="521"/>
      <c r="BF23" s="521"/>
      <c r="BG23" s="531"/>
      <c r="BH23" s="521"/>
    </row>
    <row r="24" spans="1:60" ht="40.15" customHeight="1" thickBot="1">
      <c r="A24" s="198"/>
      <c r="B24" s="463"/>
      <c r="C24" s="440"/>
      <c r="D24" s="464"/>
      <c r="E24" s="464"/>
      <c r="F24" s="465"/>
      <c r="G24" s="466"/>
      <c r="H24" s="76"/>
      <c r="I24" s="707"/>
      <c r="M24" s="199"/>
      <c r="N24" s="199"/>
      <c r="O24" s="528"/>
      <c r="P24" s="528"/>
      <c r="Q24" s="533"/>
      <c r="R24" s="471"/>
      <c r="S24" s="199"/>
      <c r="T24" s="199"/>
      <c r="U24" s="199"/>
      <c r="V24" s="199"/>
      <c r="X24" s="199"/>
      <c r="Y24" s="199"/>
      <c r="Z24" s="199"/>
      <c r="AA24" s="199"/>
      <c r="AB24" s="199"/>
      <c r="AC24" s="528"/>
      <c r="AD24" s="531"/>
      <c r="AE24" s="526"/>
      <c r="AF24" s="524" t="s">
        <v>56</v>
      </c>
      <c r="AG24" s="522"/>
      <c r="AH24" s="521"/>
      <c r="BG24" s="528"/>
    </row>
    <row r="25" spans="1:60" ht="19.899999999999999" customHeight="1">
      <c r="A25" s="198"/>
      <c r="B25" s="714" t="s">
        <v>57</v>
      </c>
      <c r="C25" s="715"/>
      <c r="D25" s="715"/>
      <c r="E25" s="715"/>
      <c r="F25" s="715"/>
      <c r="G25" s="716"/>
      <c r="H25" s="76"/>
      <c r="I25" s="707"/>
      <c r="M25" s="199"/>
      <c r="N25" s="199"/>
      <c r="O25" s="528"/>
      <c r="P25" s="528"/>
      <c r="Q25" s="730"/>
      <c r="R25" s="471"/>
      <c r="S25" s="199"/>
      <c r="T25" s="199"/>
      <c r="U25" s="199"/>
      <c r="V25" s="199"/>
      <c r="X25" s="199"/>
      <c r="Y25" s="199"/>
      <c r="Z25" s="199"/>
      <c r="AA25" s="199"/>
      <c r="AB25" s="199"/>
      <c r="AC25" s="528"/>
      <c r="AD25" s="528"/>
      <c r="BG25" s="528"/>
    </row>
    <row r="26" spans="1:60" ht="19.899999999999999" customHeight="1" thickBot="1">
      <c r="A26" s="198"/>
      <c r="B26" s="717"/>
      <c r="C26" s="718"/>
      <c r="D26" s="718"/>
      <c r="E26" s="718"/>
      <c r="F26" s="718"/>
      <c r="G26" s="719"/>
      <c r="H26" s="76"/>
      <c r="I26" s="707"/>
      <c r="M26" s="199"/>
      <c r="N26" s="199"/>
      <c r="O26" s="528"/>
      <c r="P26" s="528"/>
      <c r="Q26" s="730"/>
      <c r="R26" s="471"/>
      <c r="S26" s="199"/>
      <c r="T26" s="199"/>
      <c r="U26" s="199"/>
      <c r="V26" s="199"/>
      <c r="X26" s="199"/>
      <c r="Y26" s="199"/>
      <c r="Z26" s="199"/>
      <c r="AA26" s="199"/>
      <c r="AB26" s="199"/>
      <c r="AC26" s="528"/>
      <c r="AD26" s="528"/>
      <c r="BG26" s="528"/>
    </row>
    <row r="27" spans="1:60" ht="19.899999999999999" customHeight="1" thickBot="1">
      <c r="A27" s="198"/>
      <c r="B27" s="467"/>
      <c r="C27" s="440"/>
      <c r="D27" s="439"/>
      <c r="E27" s="439"/>
      <c r="F27" s="439"/>
      <c r="G27" s="235"/>
      <c r="H27" s="76"/>
      <c r="I27" s="708"/>
      <c r="M27" s="199"/>
      <c r="N27" s="199"/>
      <c r="O27" s="528"/>
      <c r="P27" s="528"/>
      <c r="Q27" s="730"/>
      <c r="R27" s="471"/>
      <c r="S27" s="199"/>
      <c r="T27" s="199"/>
      <c r="U27" s="199"/>
      <c r="V27" s="199"/>
      <c r="X27" s="199"/>
      <c r="Y27" s="199"/>
      <c r="Z27" s="199"/>
      <c r="AA27" s="199"/>
      <c r="AB27" s="199"/>
      <c r="AC27" s="528"/>
      <c r="AD27" s="528"/>
      <c r="BG27" s="528"/>
    </row>
    <row r="28" spans="1:60" ht="19.899999999999999" customHeight="1" thickBot="1">
      <c r="A28" s="198"/>
      <c r="B28" s="467"/>
      <c r="C28" s="440"/>
      <c r="D28" s="464"/>
      <c r="E28" s="464"/>
      <c r="F28" s="509" t="s">
        <v>58</v>
      </c>
      <c r="G28" s="468"/>
      <c r="H28" s="76"/>
      <c r="I28" s="432" t="s">
        <v>59</v>
      </c>
      <c r="M28" s="199"/>
      <c r="N28" s="199"/>
      <c r="O28" s="528"/>
      <c r="P28" s="528"/>
      <c r="Q28" s="730"/>
      <c r="R28" s="471"/>
      <c r="S28" s="199"/>
      <c r="T28" s="199"/>
      <c r="U28" s="199"/>
      <c r="V28" s="199"/>
      <c r="X28" s="199"/>
      <c r="Y28" s="199"/>
      <c r="Z28" s="199"/>
      <c r="AA28" s="199"/>
      <c r="AB28" s="199"/>
      <c r="AC28" s="528"/>
      <c r="AD28" s="528"/>
      <c r="BG28" s="528"/>
    </row>
    <row r="29" spans="1:60" ht="19.899999999999999" customHeight="1">
      <c r="A29" s="198"/>
      <c r="B29" s="467"/>
      <c r="C29" s="440"/>
      <c r="D29" s="439"/>
      <c r="E29" s="439"/>
      <c r="F29" s="285"/>
      <c r="G29" s="254"/>
      <c r="H29" s="76"/>
      <c r="I29" s="485"/>
      <c r="M29" s="199"/>
      <c r="N29" s="199"/>
      <c r="O29" s="528"/>
      <c r="P29" s="528"/>
      <c r="Q29" s="730"/>
      <c r="R29" s="471"/>
      <c r="S29" s="199"/>
      <c r="T29" s="199"/>
      <c r="U29" s="199"/>
      <c r="V29" s="199"/>
      <c r="X29" s="199"/>
      <c r="Y29" s="199"/>
      <c r="Z29" s="199"/>
      <c r="AA29" s="199"/>
      <c r="AB29" s="199"/>
      <c r="AC29" s="528"/>
      <c r="AD29" s="528"/>
      <c r="BG29" s="528"/>
    </row>
    <row r="30" spans="1:60" ht="19.899999999999999" customHeight="1">
      <c r="A30" s="198"/>
      <c r="B30" s="467"/>
      <c r="C30" s="440"/>
      <c r="D30" s="464"/>
      <c r="E30" s="464"/>
      <c r="F30" s="489" t="s">
        <v>60</v>
      </c>
      <c r="G30" s="468"/>
      <c r="H30" s="76"/>
      <c r="I30" s="73"/>
      <c r="M30" s="199"/>
      <c r="N30" s="199"/>
      <c r="O30" s="528"/>
      <c r="P30" s="528"/>
      <c r="Q30" s="730"/>
      <c r="R30" s="471"/>
      <c r="S30" s="199"/>
      <c r="T30" s="199"/>
      <c r="U30" s="199"/>
      <c r="V30" s="199"/>
      <c r="X30" s="199"/>
      <c r="Y30" s="199"/>
      <c r="Z30" s="199"/>
      <c r="AA30" s="199"/>
      <c r="AB30" s="199"/>
      <c r="AC30" s="528"/>
      <c r="AD30" s="528"/>
      <c r="BG30" s="528"/>
    </row>
    <row r="31" spans="1:60" ht="19.899999999999999" customHeight="1">
      <c r="A31" s="198"/>
      <c r="B31" s="467"/>
      <c r="C31" s="440"/>
      <c r="D31" s="464"/>
      <c r="E31" s="464"/>
      <c r="F31" s="285"/>
      <c r="G31" s="254"/>
      <c r="H31" s="76"/>
      <c r="I31" s="485"/>
      <c r="M31" s="199"/>
      <c r="N31" s="199"/>
      <c r="O31" s="528"/>
      <c r="P31" s="528"/>
      <c r="Q31" s="730"/>
      <c r="R31" s="471"/>
      <c r="S31" s="199"/>
      <c r="T31" s="199"/>
      <c r="U31" s="199"/>
      <c r="V31" s="199"/>
      <c r="X31" s="199"/>
      <c r="Y31" s="199"/>
      <c r="Z31" s="199"/>
      <c r="AA31" s="199"/>
      <c r="AB31" s="199"/>
      <c r="AC31" s="528"/>
      <c r="AD31" s="528"/>
      <c r="BG31" s="528"/>
    </row>
    <row r="32" spans="1:60" ht="19.899999999999999" customHeight="1">
      <c r="A32" s="198"/>
      <c r="B32" s="467"/>
      <c r="C32" s="440"/>
      <c r="D32" s="464"/>
      <c r="E32" s="464"/>
      <c r="F32" s="489" t="s">
        <v>61</v>
      </c>
      <c r="G32" s="468"/>
      <c r="H32" s="76"/>
      <c r="I32" s="117"/>
      <c r="M32" s="199"/>
      <c r="N32" s="199"/>
      <c r="O32" s="528"/>
      <c r="P32" s="528"/>
      <c r="Q32" s="730"/>
      <c r="R32" s="199"/>
      <c r="S32" s="199"/>
      <c r="T32" s="199"/>
      <c r="U32" s="199"/>
      <c r="V32" s="199"/>
      <c r="X32" s="199"/>
      <c r="Y32" s="199"/>
      <c r="Z32" s="199"/>
      <c r="AA32" s="199"/>
      <c r="AB32" s="199"/>
      <c r="AC32" s="528"/>
      <c r="AD32" s="528"/>
      <c r="BG32" s="528"/>
    </row>
    <row r="33" spans="1:59" ht="19.899999999999999" customHeight="1">
      <c r="A33" s="198"/>
      <c r="B33" s="469"/>
      <c r="C33" s="440"/>
      <c r="D33" s="464"/>
      <c r="E33" s="464"/>
      <c r="F33" s="285"/>
      <c r="G33" s="254"/>
      <c r="H33" s="76"/>
      <c r="I33" s="117"/>
      <c r="M33" s="199"/>
      <c r="N33" s="199"/>
      <c r="O33" s="528"/>
      <c r="P33" s="528"/>
      <c r="Q33" s="730"/>
      <c r="R33" s="199"/>
      <c r="S33" s="199"/>
      <c r="T33" s="199"/>
      <c r="U33" s="199"/>
      <c r="V33" s="199"/>
      <c r="X33" s="199"/>
      <c r="Y33" s="199"/>
      <c r="Z33" s="199"/>
      <c r="AA33" s="199"/>
      <c r="AB33" s="199"/>
      <c r="AC33" s="528"/>
      <c r="AD33" s="528"/>
      <c r="BG33" s="528"/>
    </row>
    <row r="34" spans="1:59" ht="19.899999999999999" customHeight="1">
      <c r="A34" s="198"/>
      <c r="B34" s="486"/>
      <c r="C34" s="487"/>
      <c r="D34" s="488"/>
      <c r="E34" s="488"/>
      <c r="F34" s="489" t="s">
        <v>62</v>
      </c>
      <c r="G34" s="490"/>
      <c r="H34" s="491"/>
      <c r="I34" s="457"/>
      <c r="M34" s="199"/>
      <c r="N34" s="199"/>
      <c r="O34" s="528"/>
      <c r="P34" s="528"/>
      <c r="Q34" s="730"/>
      <c r="R34" s="199"/>
      <c r="S34" s="199"/>
      <c r="T34" s="199"/>
      <c r="U34" s="199"/>
      <c r="V34" s="199"/>
      <c r="X34" s="199"/>
      <c r="Y34" s="199"/>
      <c r="Z34" s="199"/>
      <c r="AA34" s="199"/>
      <c r="AB34" s="199"/>
      <c r="AC34" s="528"/>
      <c r="AD34" s="528"/>
      <c r="BG34" s="528"/>
    </row>
    <row r="35" spans="1:59" ht="19.899999999999999" customHeight="1">
      <c r="A35" s="198"/>
      <c r="B35" s="492"/>
      <c r="C35" s="487"/>
      <c r="D35" s="488"/>
      <c r="E35" s="488"/>
      <c r="F35" s="493" t="str">
        <f>IF(OR(ISBLANK(F29), ISBLANK(F31), ISBLANK(F33)), "Lisää pinta-alat ja maksimisyvyys", (F29+F31)/(2*F31)*F33)</f>
        <v>Lisää pinta-alat ja maksimisyvyys</v>
      </c>
      <c r="G35" s="494"/>
      <c r="H35" s="491"/>
      <c r="I35" s="457"/>
      <c r="M35" s="199"/>
      <c r="N35" s="199"/>
      <c r="O35" s="528"/>
      <c r="P35" s="528"/>
      <c r="Q35" s="534"/>
      <c r="R35" s="199"/>
      <c r="S35" s="199"/>
      <c r="T35" s="199"/>
      <c r="U35" s="199"/>
      <c r="V35" s="199"/>
      <c r="X35" s="199"/>
      <c r="Y35" s="199"/>
      <c r="Z35" s="199"/>
      <c r="AA35" s="199"/>
      <c r="AB35" s="199"/>
      <c r="AC35" s="528"/>
      <c r="AD35" s="528"/>
      <c r="BG35" s="528"/>
    </row>
    <row r="36" spans="1:59" ht="19.899999999999999" customHeight="1">
      <c r="A36" s="198"/>
      <c r="B36" s="733" t="s">
        <v>63</v>
      </c>
      <c r="C36" s="734"/>
      <c r="D36" s="495" t="s">
        <v>64</v>
      </c>
      <c r="E36" s="488"/>
      <c r="F36" s="477"/>
      <c r="G36" s="496"/>
      <c r="H36" s="491"/>
      <c r="I36" s="457"/>
      <c r="M36" s="199"/>
      <c r="N36" s="199"/>
      <c r="O36" s="528"/>
      <c r="P36" s="528"/>
      <c r="Q36" s="535"/>
      <c r="R36" s="199"/>
      <c r="S36" s="199"/>
      <c r="T36" s="199"/>
      <c r="U36" s="199"/>
      <c r="V36" s="199"/>
      <c r="X36" s="199"/>
      <c r="Y36" s="199"/>
      <c r="Z36" s="199"/>
      <c r="AA36" s="199"/>
      <c r="AB36" s="199"/>
      <c r="AC36" s="528"/>
      <c r="AD36" s="528"/>
      <c r="AE36" s="521"/>
      <c r="AF36" s="521"/>
      <c r="AG36" s="521"/>
      <c r="AH36" s="521"/>
      <c r="AI36" s="521"/>
      <c r="BG36" s="528"/>
    </row>
    <row r="37" spans="1:59" ht="19.899999999999999" customHeight="1" thickBot="1">
      <c r="A37" s="198"/>
      <c r="B37" s="497"/>
      <c r="C37" s="498"/>
      <c r="D37" s="498"/>
      <c r="E37" s="498"/>
      <c r="F37" s="498"/>
      <c r="G37" s="499"/>
      <c r="H37" s="477"/>
      <c r="I37" s="457"/>
      <c r="M37" s="199"/>
      <c r="N37" s="199"/>
      <c r="O37" s="528"/>
      <c r="P37" s="528"/>
      <c r="Q37" s="534"/>
      <c r="R37" s="199"/>
      <c r="S37" s="199"/>
      <c r="T37" s="199"/>
      <c r="U37" s="199"/>
      <c r="V37" s="199"/>
      <c r="X37" s="199"/>
      <c r="Y37" s="199"/>
      <c r="Z37" s="199"/>
      <c r="AA37" s="199"/>
      <c r="AB37" s="199"/>
      <c r="AC37" s="528"/>
      <c r="AD37" s="528"/>
      <c r="AE37" s="523" t="b">
        <v>0</v>
      </c>
      <c r="AF37" s="568" t="s">
        <v>65</v>
      </c>
      <c r="AG37" s="569"/>
      <c r="AH37" s="521"/>
      <c r="AI37" s="521"/>
      <c r="BG37" s="528"/>
    </row>
    <row r="38" spans="1:59" ht="19.899999999999999" customHeight="1">
      <c r="A38" s="198"/>
      <c r="B38" s="477"/>
      <c r="C38" s="477"/>
      <c r="D38" s="477"/>
      <c r="E38" s="477"/>
      <c r="F38" s="477"/>
      <c r="G38" s="487"/>
      <c r="H38" s="477"/>
      <c r="I38" s="457"/>
      <c r="M38" s="199"/>
      <c r="N38" s="199"/>
      <c r="O38" s="528"/>
      <c r="P38" s="528"/>
      <c r="Q38" s="528"/>
      <c r="R38" s="199"/>
      <c r="S38" s="199"/>
      <c r="T38" s="199"/>
      <c r="U38" s="199"/>
      <c r="V38" s="199"/>
      <c r="X38" s="199"/>
      <c r="Y38" s="199"/>
      <c r="Z38" s="199"/>
      <c r="AA38" s="199"/>
      <c r="AB38" s="199"/>
      <c r="AC38" s="528"/>
      <c r="AD38" s="528"/>
      <c r="AE38" s="523" t="b">
        <v>1</v>
      </c>
      <c r="AF38" s="524" t="s">
        <v>47</v>
      </c>
      <c r="AG38" s="522"/>
      <c r="AH38" s="521"/>
      <c r="AI38" s="521"/>
      <c r="BG38" s="528"/>
    </row>
    <row r="39" spans="1:59" ht="19.899999999999999" customHeight="1">
      <c r="A39" s="198"/>
      <c r="B39" s="500" t="s">
        <v>66</v>
      </c>
      <c r="C39" s="477"/>
      <c r="D39" s="477"/>
      <c r="E39" s="501"/>
      <c r="F39" s="477"/>
      <c r="G39" s="487"/>
      <c r="H39" s="477"/>
      <c r="I39" s="439"/>
      <c r="M39" s="199"/>
      <c r="N39" s="199"/>
      <c r="O39" s="528"/>
      <c r="P39" s="528"/>
      <c r="Q39" s="528"/>
      <c r="R39" s="199"/>
      <c r="S39" s="199"/>
      <c r="T39" s="199"/>
      <c r="U39" s="199"/>
      <c r="V39" s="199"/>
      <c r="X39" s="199"/>
      <c r="Y39" s="199"/>
      <c r="Z39" s="199"/>
      <c r="AA39" s="199"/>
      <c r="AB39" s="199"/>
      <c r="AC39" s="528"/>
      <c r="AD39" s="528"/>
      <c r="AE39" s="570" t="b">
        <v>1</v>
      </c>
      <c r="AF39" s="524" t="s">
        <v>49</v>
      </c>
      <c r="AG39" s="522"/>
      <c r="AH39" s="521"/>
      <c r="AI39" s="521"/>
      <c r="BG39" s="528"/>
    </row>
    <row r="40" spans="1:59" ht="19.899999999999999" customHeight="1">
      <c r="A40" s="439"/>
      <c r="B40" s="500" t="s">
        <v>67</v>
      </c>
      <c r="C40" s="477"/>
      <c r="D40" s="477"/>
      <c r="E40" s="477"/>
      <c r="F40" s="477"/>
      <c r="G40" s="487"/>
      <c r="H40" s="477"/>
      <c r="I40" s="457"/>
      <c r="O40" s="438"/>
      <c r="P40" s="438"/>
      <c r="Q40" s="438"/>
      <c r="AE40" s="523" t="b">
        <v>0</v>
      </c>
      <c r="AF40" s="524" t="s">
        <v>52</v>
      </c>
      <c r="AG40" s="522"/>
      <c r="AH40" s="521"/>
      <c r="AI40" s="521"/>
    </row>
    <row r="41" spans="1:59" ht="19.899999999999999" customHeight="1" thickBot="1">
      <c r="A41" s="439"/>
      <c r="B41" s="500" t="s">
        <v>68</v>
      </c>
      <c r="C41" s="502"/>
      <c r="D41" s="503"/>
      <c r="E41" s="504"/>
      <c r="F41" s="505"/>
      <c r="G41" s="491"/>
      <c r="H41" s="491"/>
      <c r="I41" s="198"/>
      <c r="O41" s="438"/>
      <c r="P41" s="438"/>
      <c r="Q41" s="438"/>
      <c r="AE41" s="523">
        <f>G37</f>
        <v>0</v>
      </c>
      <c r="AF41" s="524" t="s">
        <v>54</v>
      </c>
      <c r="AG41" s="522"/>
      <c r="AH41" s="521"/>
      <c r="AI41" s="521"/>
    </row>
    <row r="42" spans="1:59" ht="19.899999999999999" customHeight="1" thickBot="1">
      <c r="A42" s="439"/>
      <c r="B42" s="500" t="s">
        <v>69</v>
      </c>
      <c r="C42" s="502"/>
      <c r="D42" s="73"/>
      <c r="E42" s="506"/>
      <c r="F42" s="507" t="s">
        <v>70</v>
      </c>
      <c r="G42" s="491"/>
      <c r="H42" s="491"/>
      <c r="I42" s="198"/>
      <c r="O42" s="438"/>
      <c r="P42" s="438"/>
      <c r="Q42" s="438"/>
      <c r="AE42" s="525"/>
      <c r="AF42" s="524" t="s">
        <v>71</v>
      </c>
      <c r="AG42" s="522"/>
      <c r="AH42" s="521"/>
      <c r="AI42" s="521"/>
    </row>
    <row r="43" spans="1:59" ht="19.899999999999999" customHeight="1">
      <c r="A43" s="439"/>
      <c r="B43" s="72"/>
      <c r="C43" s="508"/>
      <c r="D43" s="504"/>
      <c r="E43" s="504"/>
      <c r="F43" s="505"/>
      <c r="G43" s="491"/>
      <c r="H43" s="491"/>
      <c r="I43" s="198"/>
      <c r="O43" s="438"/>
      <c r="P43" s="438"/>
      <c r="Q43" s="438"/>
      <c r="AE43" s="526"/>
      <c r="AF43" s="524" t="s">
        <v>72</v>
      </c>
      <c r="AG43" s="522"/>
      <c r="AH43" s="521"/>
    </row>
    <row r="44" spans="1:59" ht="19.899999999999999" customHeight="1">
      <c r="A44" s="439"/>
      <c r="B44" s="198"/>
      <c r="C44" s="201"/>
      <c r="D44" s="470"/>
      <c r="E44" s="470"/>
      <c r="F44" s="471"/>
      <c r="G44" s="76"/>
      <c r="H44" s="76"/>
      <c r="I44" s="198"/>
      <c r="O44" s="438"/>
      <c r="P44" s="438"/>
      <c r="Q44" s="438"/>
    </row>
    <row r="45" spans="1:59" ht="19.899999999999999" customHeight="1">
      <c r="A45" s="439"/>
      <c r="B45" s="198"/>
      <c r="C45" s="201"/>
      <c r="D45" s="470"/>
      <c r="E45" s="470"/>
      <c r="F45" s="471"/>
      <c r="G45" s="76"/>
      <c r="H45" s="76"/>
      <c r="I45" s="198"/>
      <c r="O45" s="438"/>
      <c r="P45" s="438"/>
      <c r="Q45" s="438"/>
    </row>
    <row r="46" spans="1:59" ht="19.899999999999999" customHeight="1">
      <c r="A46" s="439"/>
      <c r="B46" s="198"/>
      <c r="C46" s="201"/>
      <c r="D46" s="470"/>
      <c r="E46" s="470"/>
      <c r="F46" s="471"/>
      <c r="G46" s="76"/>
      <c r="H46" s="76"/>
      <c r="I46" s="198"/>
      <c r="O46" s="438"/>
      <c r="P46" s="438"/>
      <c r="Q46" s="438"/>
    </row>
    <row r="47" spans="1:59">
      <c r="A47" s="439"/>
      <c r="B47" s="198"/>
      <c r="C47" s="201"/>
      <c r="D47" s="470"/>
      <c r="E47" s="470"/>
      <c r="F47" s="471"/>
      <c r="G47" s="76"/>
      <c r="H47" s="76"/>
      <c r="I47" s="198"/>
      <c r="O47" s="438"/>
      <c r="P47" s="438"/>
      <c r="Q47" s="438"/>
    </row>
    <row r="48" spans="1:59">
      <c r="A48" s="439"/>
      <c r="B48" s="198"/>
      <c r="C48" s="201"/>
      <c r="D48" s="470"/>
      <c r="E48" s="470"/>
      <c r="F48" s="471"/>
      <c r="G48" s="76"/>
      <c r="H48" s="76"/>
      <c r="I48" s="198"/>
      <c r="O48" s="438"/>
      <c r="P48" s="438"/>
      <c r="Q48" s="438"/>
    </row>
    <row r="49" spans="1:35">
      <c r="A49" s="439"/>
      <c r="B49" s="198"/>
      <c r="C49" s="201"/>
      <c r="D49" s="470"/>
      <c r="E49" s="470"/>
      <c r="F49" s="471"/>
      <c r="G49" s="76"/>
      <c r="H49" s="76"/>
      <c r="I49" s="198"/>
      <c r="O49" s="438"/>
      <c r="P49" s="438"/>
      <c r="Q49" s="438"/>
      <c r="AI49" s="527"/>
    </row>
    <row r="50" spans="1:35">
      <c r="A50" s="439"/>
      <c r="B50" s="198"/>
      <c r="C50" s="201"/>
      <c r="D50" s="470"/>
      <c r="E50" s="470"/>
      <c r="F50" s="471"/>
      <c r="G50" s="76"/>
      <c r="H50" s="76"/>
      <c r="I50" s="198"/>
      <c r="O50" s="438"/>
      <c r="P50" s="438"/>
      <c r="Q50" s="438"/>
    </row>
    <row r="51" spans="1:35">
      <c r="A51" s="439"/>
      <c r="B51" s="198"/>
      <c r="C51" s="201"/>
      <c r="D51" s="470"/>
      <c r="E51" s="470"/>
      <c r="F51" s="471"/>
      <c r="G51" s="76"/>
      <c r="H51" s="76"/>
      <c r="I51" s="198"/>
      <c r="O51" s="438"/>
      <c r="P51" s="438"/>
      <c r="Q51" s="438"/>
    </row>
    <row r="52" spans="1:35">
      <c r="A52" s="439"/>
      <c r="B52" s="198"/>
      <c r="C52" s="201"/>
      <c r="D52" s="470"/>
      <c r="E52" s="470"/>
      <c r="F52" s="471"/>
      <c r="G52" s="76"/>
      <c r="H52" s="76"/>
      <c r="I52" s="198"/>
      <c r="O52" s="438"/>
      <c r="P52" s="438"/>
      <c r="Q52" s="438"/>
    </row>
    <row r="53" spans="1:35">
      <c r="A53" s="439"/>
      <c r="B53" s="198"/>
      <c r="C53" s="201"/>
      <c r="D53" s="470"/>
      <c r="E53" s="470"/>
      <c r="F53" s="471"/>
      <c r="G53" s="76"/>
      <c r="H53" s="76"/>
      <c r="I53" s="198"/>
      <c r="O53" s="438"/>
      <c r="P53" s="438"/>
      <c r="Q53" s="438"/>
    </row>
    <row r="54" spans="1:35">
      <c r="A54" s="439"/>
      <c r="B54" s="198"/>
      <c r="C54" s="201"/>
      <c r="D54" s="470"/>
      <c r="E54" s="470"/>
      <c r="F54" s="471"/>
      <c r="G54" s="76"/>
      <c r="H54" s="76"/>
      <c r="I54" s="198"/>
      <c r="O54" s="438"/>
      <c r="P54" s="438"/>
      <c r="Q54" s="438"/>
    </row>
    <row r="55" spans="1:35">
      <c r="A55" s="439"/>
      <c r="B55" s="198"/>
      <c r="C55" s="201"/>
      <c r="D55" s="470"/>
      <c r="E55" s="470"/>
      <c r="F55" s="471"/>
      <c r="G55" s="76"/>
      <c r="H55" s="76"/>
      <c r="I55" s="198"/>
      <c r="O55" s="438"/>
      <c r="P55" s="438"/>
      <c r="Q55" s="438"/>
    </row>
    <row r="56" spans="1:35">
      <c r="A56" s="439"/>
      <c r="B56" s="198"/>
      <c r="C56" s="201"/>
      <c r="D56" s="470"/>
      <c r="E56" s="470"/>
      <c r="F56" s="471"/>
      <c r="G56" s="76"/>
      <c r="H56" s="76"/>
      <c r="I56" s="198"/>
      <c r="O56" s="438"/>
      <c r="P56" s="438"/>
      <c r="Q56" s="438"/>
    </row>
    <row r="57" spans="1:35">
      <c r="A57" s="439"/>
      <c r="B57" s="198"/>
      <c r="C57" s="201"/>
      <c r="D57" s="470"/>
      <c r="E57" s="470"/>
      <c r="F57" s="471"/>
      <c r="G57" s="76"/>
      <c r="H57" s="76"/>
      <c r="I57" s="198"/>
      <c r="O57" s="438"/>
      <c r="P57" s="438"/>
      <c r="Q57" s="438"/>
    </row>
    <row r="58" spans="1:35">
      <c r="A58" s="439"/>
      <c r="B58" s="198"/>
      <c r="C58" s="201"/>
      <c r="D58" s="470"/>
      <c r="E58" s="470"/>
      <c r="F58" s="471"/>
      <c r="G58" s="76"/>
      <c r="H58" s="76"/>
      <c r="I58" s="198"/>
      <c r="O58" s="438"/>
      <c r="P58" s="438"/>
      <c r="Q58" s="438"/>
    </row>
    <row r="59" spans="1:35">
      <c r="A59" s="439"/>
      <c r="B59" s="198"/>
      <c r="C59" s="201"/>
      <c r="D59" s="470"/>
      <c r="E59" s="470"/>
      <c r="F59" s="471"/>
      <c r="G59" s="76"/>
      <c r="H59" s="76"/>
      <c r="I59" s="198"/>
      <c r="O59" s="438"/>
      <c r="P59" s="438"/>
      <c r="Q59" s="438"/>
    </row>
    <row r="60" spans="1:35">
      <c r="A60" s="439"/>
      <c r="B60" s="198"/>
      <c r="C60" s="201"/>
      <c r="D60" s="470"/>
      <c r="E60" s="470"/>
      <c r="F60" s="471"/>
      <c r="G60" s="76"/>
      <c r="H60" s="76"/>
      <c r="I60" s="198"/>
      <c r="O60" s="438"/>
      <c r="P60" s="438"/>
      <c r="Q60" s="438"/>
    </row>
    <row r="61" spans="1:35">
      <c r="A61" s="439"/>
      <c r="B61" s="198"/>
      <c r="C61" s="201"/>
      <c r="D61" s="470"/>
      <c r="E61" s="470"/>
      <c r="F61" s="471"/>
      <c r="G61" s="76"/>
      <c r="H61" s="76"/>
      <c r="I61" s="198"/>
      <c r="O61" s="438"/>
      <c r="P61" s="438"/>
      <c r="Q61" s="438"/>
    </row>
    <row r="62" spans="1:35">
      <c r="A62" s="439"/>
      <c r="B62" s="198"/>
      <c r="C62" s="201"/>
      <c r="D62" s="470"/>
      <c r="E62" s="470"/>
      <c r="F62" s="471"/>
      <c r="G62" s="76"/>
      <c r="H62" s="76"/>
      <c r="I62" s="198"/>
      <c r="O62" s="438"/>
      <c r="P62" s="438"/>
      <c r="Q62" s="438"/>
    </row>
    <row r="63" spans="1:35">
      <c r="A63" s="439"/>
      <c r="B63" s="198"/>
      <c r="C63" s="201"/>
      <c r="D63" s="470"/>
      <c r="E63" s="470"/>
      <c r="F63" s="471"/>
      <c r="G63" s="76"/>
      <c r="H63" s="76"/>
      <c r="I63" s="198"/>
      <c r="O63" s="438"/>
      <c r="P63" s="438"/>
      <c r="Q63" s="438"/>
    </row>
    <row r="64" spans="1:35">
      <c r="A64" s="439"/>
      <c r="B64" s="198"/>
      <c r="C64" s="201"/>
      <c r="D64" s="470"/>
      <c r="E64" s="470"/>
      <c r="F64" s="471"/>
      <c r="G64" s="76"/>
      <c r="H64" s="76"/>
      <c r="I64" s="198"/>
      <c r="O64" s="438"/>
      <c r="P64" s="438"/>
      <c r="Q64" s="438"/>
    </row>
    <row r="65" spans="1:17">
      <c r="A65" s="439"/>
      <c r="B65" s="198"/>
      <c r="C65" s="201"/>
      <c r="D65" s="470"/>
      <c r="E65" s="470"/>
      <c r="F65" s="471"/>
      <c r="G65" s="76"/>
      <c r="H65" s="76"/>
      <c r="I65" s="198"/>
      <c r="O65" s="438"/>
      <c r="P65" s="438"/>
      <c r="Q65" s="438"/>
    </row>
    <row r="66" spans="1:17">
      <c r="A66" s="439"/>
      <c r="B66" s="198"/>
      <c r="C66" s="201"/>
      <c r="D66" s="470"/>
      <c r="E66" s="470"/>
      <c r="F66" s="471"/>
      <c r="G66" s="76"/>
      <c r="H66" s="76"/>
      <c r="I66" s="198"/>
      <c r="O66" s="438"/>
      <c r="P66" s="438"/>
      <c r="Q66" s="438"/>
    </row>
    <row r="67" spans="1:17">
      <c r="A67" s="439"/>
      <c r="B67" s="198"/>
      <c r="C67" s="201"/>
      <c r="D67" s="470"/>
      <c r="E67" s="470"/>
      <c r="F67" s="471"/>
      <c r="G67" s="76"/>
      <c r="H67" s="76"/>
      <c r="I67" s="198"/>
      <c r="O67" s="438"/>
      <c r="P67" s="438"/>
      <c r="Q67" s="438"/>
    </row>
    <row r="68" spans="1:17">
      <c r="A68" s="439"/>
      <c r="B68" s="198"/>
      <c r="C68" s="201"/>
      <c r="D68" s="470"/>
      <c r="E68" s="470"/>
      <c r="F68" s="471"/>
      <c r="G68" s="76"/>
      <c r="H68" s="76"/>
      <c r="I68" s="198"/>
      <c r="O68" s="438"/>
      <c r="P68" s="438"/>
      <c r="Q68" s="438"/>
    </row>
    <row r="69" spans="1:17">
      <c r="A69" s="439"/>
      <c r="B69" s="198"/>
      <c r="C69" s="201"/>
      <c r="D69" s="470"/>
      <c r="E69" s="470"/>
      <c r="F69" s="471"/>
      <c r="G69" s="76"/>
      <c r="H69" s="76"/>
      <c r="I69" s="198"/>
      <c r="O69" s="438"/>
      <c r="P69" s="438"/>
      <c r="Q69" s="438"/>
    </row>
    <row r="70" spans="1:17">
      <c r="A70" s="439"/>
      <c r="B70" s="198"/>
      <c r="C70" s="201"/>
      <c r="D70" s="470"/>
      <c r="E70" s="470"/>
      <c r="F70" s="471"/>
      <c r="G70" s="76"/>
      <c r="H70" s="76"/>
      <c r="I70" s="198"/>
      <c r="O70" s="438"/>
      <c r="P70" s="438"/>
      <c r="Q70" s="438"/>
    </row>
    <row r="71" spans="1:17">
      <c r="A71" s="198"/>
      <c r="B71" s="199"/>
      <c r="C71" s="200"/>
      <c r="D71" s="200"/>
      <c r="E71" s="200"/>
      <c r="F71" s="198"/>
      <c r="G71" s="201"/>
      <c r="H71" s="198"/>
      <c r="I71" s="198"/>
      <c r="O71" s="438"/>
      <c r="P71" s="438"/>
      <c r="Q71" s="438"/>
    </row>
    <row r="72" spans="1:17">
      <c r="A72" s="198"/>
      <c r="B72" s="202"/>
      <c r="C72" s="200"/>
      <c r="D72" s="200"/>
      <c r="E72" s="200"/>
      <c r="F72" s="203"/>
      <c r="G72" s="201"/>
      <c r="H72" s="198"/>
      <c r="I72" s="198"/>
      <c r="O72" s="438"/>
      <c r="P72" s="438"/>
      <c r="Q72" s="438"/>
    </row>
    <row r="73" spans="1:17">
      <c r="A73" s="204"/>
      <c r="B73" s="226"/>
      <c r="C73" s="227"/>
      <c r="D73" s="227"/>
      <c r="E73" s="227"/>
      <c r="F73" s="227"/>
      <c r="G73" s="228"/>
      <c r="H73" s="226"/>
      <c r="I73" s="204"/>
      <c r="O73" s="438"/>
      <c r="P73" s="438"/>
      <c r="Q73" s="438"/>
    </row>
    <row r="74" spans="1:17">
      <c r="A74" s="205"/>
      <c r="B74" s="204"/>
      <c r="C74" s="206"/>
      <c r="D74" s="206"/>
      <c r="E74" s="206"/>
      <c r="F74" s="205"/>
      <c r="G74" s="207"/>
      <c r="H74" s="208"/>
      <c r="I74" s="204"/>
      <c r="O74" s="438"/>
      <c r="P74" s="438"/>
      <c r="Q74" s="438"/>
    </row>
    <row r="75" spans="1:17">
      <c r="A75" s="205"/>
      <c r="B75" s="204"/>
      <c r="C75" s="206"/>
      <c r="D75" s="209"/>
      <c r="E75" s="206"/>
      <c r="F75" s="205"/>
      <c r="G75" s="207"/>
      <c r="H75" s="208"/>
      <c r="I75" s="204"/>
      <c r="O75" s="438"/>
      <c r="P75" s="438"/>
      <c r="Q75" s="438"/>
    </row>
    <row r="76" spans="1:17">
      <c r="A76" s="205"/>
      <c r="B76" s="204"/>
      <c r="C76" s="206"/>
      <c r="D76" s="210"/>
      <c r="E76" s="204"/>
      <c r="F76" s="205"/>
      <c r="G76" s="207"/>
      <c r="H76" s="208"/>
      <c r="I76" s="204"/>
      <c r="O76" s="438"/>
      <c r="P76" s="438"/>
      <c r="Q76" s="438"/>
    </row>
    <row r="77" spans="1:17">
      <c r="A77" s="205"/>
      <c r="B77" s="204"/>
      <c r="C77" s="206"/>
      <c r="D77" s="210"/>
      <c r="E77" s="204"/>
      <c r="F77" s="205"/>
      <c r="G77" s="207"/>
      <c r="H77" s="208"/>
      <c r="I77" s="204"/>
      <c r="O77" s="438"/>
      <c r="P77" s="438"/>
      <c r="Q77" s="438"/>
    </row>
    <row r="78" spans="1:17">
      <c r="A78" s="205"/>
      <c r="B78" s="204"/>
      <c r="C78" s="206"/>
      <c r="D78" s="210"/>
      <c r="E78" s="204"/>
      <c r="F78" s="205"/>
      <c r="G78" s="207"/>
      <c r="H78" s="208"/>
      <c r="I78" s="204"/>
      <c r="O78" s="438"/>
      <c r="P78" s="438"/>
      <c r="Q78" s="438"/>
    </row>
    <row r="79" spans="1:17">
      <c r="A79" s="205"/>
      <c r="B79" s="211"/>
      <c r="C79" s="211"/>
      <c r="D79" s="212"/>
      <c r="E79" s="204"/>
      <c r="F79" s="205"/>
      <c r="G79" s="207"/>
      <c r="H79" s="208"/>
      <c r="I79" s="204"/>
      <c r="O79" s="438"/>
      <c r="P79" s="438"/>
      <c r="Q79" s="438"/>
    </row>
    <row r="80" spans="1:17">
      <c r="A80" s="205"/>
      <c r="B80" s="213"/>
      <c r="C80" s="206"/>
      <c r="D80" s="214"/>
      <c r="E80" s="204"/>
      <c r="F80" s="205"/>
      <c r="G80" s="207"/>
      <c r="H80" s="208"/>
      <c r="I80" s="204"/>
      <c r="O80" s="438"/>
      <c r="P80" s="438"/>
      <c r="Q80" s="438"/>
    </row>
    <row r="81" spans="1:17">
      <c r="A81" s="205"/>
      <c r="B81" s="215"/>
      <c r="C81" s="204"/>
      <c r="D81" s="216"/>
      <c r="E81" s="204"/>
      <c r="F81" s="205"/>
      <c r="G81" s="207"/>
      <c r="H81" s="208"/>
      <c r="I81" s="204"/>
      <c r="O81" s="438"/>
      <c r="P81" s="438"/>
      <c r="Q81" s="438"/>
    </row>
    <row r="82" spans="1:17">
      <c r="A82" s="205"/>
      <c r="B82" s="217"/>
      <c r="C82" s="204"/>
      <c r="D82" s="216"/>
      <c r="E82" s="206"/>
      <c r="F82" s="205"/>
      <c r="G82" s="207"/>
      <c r="H82" s="208"/>
      <c r="I82" s="211"/>
      <c r="O82" s="438"/>
      <c r="P82" s="438"/>
      <c r="Q82" s="438"/>
    </row>
    <row r="83" spans="1:17">
      <c r="A83" s="205"/>
      <c r="B83" s="218"/>
      <c r="C83" s="204"/>
      <c r="D83" s="216"/>
      <c r="E83" s="206"/>
      <c r="F83" s="205"/>
      <c r="G83" s="207"/>
      <c r="H83" s="208"/>
      <c r="I83" s="211"/>
      <c r="O83" s="438"/>
      <c r="P83" s="438"/>
      <c r="Q83" s="438"/>
    </row>
    <row r="84" spans="1:17">
      <c r="A84" s="211"/>
      <c r="B84" s="218"/>
      <c r="C84" s="204"/>
      <c r="D84" s="214"/>
      <c r="E84" s="219"/>
      <c r="F84" s="219"/>
      <c r="G84" s="207"/>
      <c r="H84" s="208"/>
      <c r="I84" s="211"/>
    </row>
    <row r="85" spans="1:17">
      <c r="A85" s="211"/>
      <c r="B85" s="218"/>
      <c r="C85" s="204"/>
      <c r="D85" s="214"/>
      <c r="E85" s="214"/>
      <c r="F85" s="214"/>
      <c r="G85" s="207"/>
      <c r="H85" s="208"/>
      <c r="I85" s="211"/>
    </row>
    <row r="86" spans="1:17">
      <c r="A86" s="211"/>
      <c r="B86" s="220"/>
      <c r="C86" s="206"/>
      <c r="D86" s="214"/>
      <c r="E86" s="219"/>
      <c r="F86" s="219"/>
      <c r="G86" s="207"/>
      <c r="H86" s="208"/>
      <c r="I86" s="211"/>
    </row>
    <row r="87" spans="1:17">
      <c r="A87" s="211"/>
      <c r="B87" s="211"/>
      <c r="C87" s="211"/>
      <c r="D87" s="212"/>
      <c r="E87" s="214"/>
      <c r="F87" s="214"/>
      <c r="G87" s="207"/>
      <c r="H87" s="208"/>
      <c r="I87" s="211"/>
    </row>
    <row r="88" spans="1:17">
      <c r="A88" s="221"/>
      <c r="B88" s="223"/>
      <c r="C88" s="222"/>
      <c r="D88" s="223"/>
      <c r="E88" s="224"/>
      <c r="F88" s="224"/>
      <c r="G88" s="207"/>
      <c r="H88" s="208"/>
      <c r="I88" s="204"/>
    </row>
    <row r="89" spans="1:17">
      <c r="A89" s="211"/>
      <c r="B89" s="220"/>
      <c r="C89" s="204"/>
      <c r="D89" s="214"/>
      <c r="E89" s="214"/>
      <c r="F89" s="214"/>
      <c r="G89" s="225"/>
      <c r="H89" s="219"/>
      <c r="I89" s="211"/>
    </row>
    <row r="90" spans="1:17">
      <c r="A90" s="457"/>
      <c r="B90" s="457"/>
      <c r="C90" s="457"/>
      <c r="D90" s="457"/>
      <c r="E90" s="457"/>
      <c r="F90" s="457"/>
      <c r="G90" s="457"/>
      <c r="H90" s="457"/>
      <c r="I90" s="457"/>
    </row>
    <row r="91" spans="1:17">
      <c r="A91" s="457"/>
      <c r="B91" s="457"/>
      <c r="C91" s="457"/>
      <c r="D91" s="457"/>
      <c r="E91" s="457"/>
      <c r="F91" s="457"/>
      <c r="G91" s="457"/>
      <c r="H91" s="457"/>
      <c r="I91" s="457"/>
    </row>
    <row r="92" spans="1:17">
      <c r="A92" s="457"/>
      <c r="B92" s="457"/>
      <c r="C92" s="457"/>
      <c r="D92" s="457"/>
      <c r="E92" s="457"/>
      <c r="F92" s="457"/>
      <c r="G92" s="457"/>
      <c r="H92" s="457"/>
      <c r="I92" s="457"/>
    </row>
    <row r="93" spans="1:17">
      <c r="A93" s="457"/>
      <c r="B93" s="457"/>
      <c r="C93" s="457"/>
      <c r="D93" s="457"/>
      <c r="E93" s="457"/>
      <c r="F93" s="457"/>
      <c r="G93" s="457"/>
      <c r="H93" s="457"/>
      <c r="I93" s="457"/>
    </row>
  </sheetData>
  <sheetProtection algorithmName="SHA-512" hashValue="cPhainCGLZO+PGMl9a1YFU3sZvVcdf7IAsMSIWdOW+Y0eLQt1LGZBi+5aIRCv0YqW2R4P7Rtf5WBZKg+f3710A==" saltValue="uuHZvq7u0aXtm998hIjBGg==" spinCount="100000" sheet="1" formatCells="0" formatColumns="0" formatRows="0" selectLockedCells="1"/>
  <mergeCells count="31">
    <mergeCell ref="Q25:Q34"/>
    <mergeCell ref="I7:I8"/>
    <mergeCell ref="B36:C36"/>
    <mergeCell ref="B21:B23"/>
    <mergeCell ref="D21:F21"/>
    <mergeCell ref="D22:F22"/>
    <mergeCell ref="D23:F23"/>
    <mergeCell ref="C21:C23"/>
    <mergeCell ref="B19:B20"/>
    <mergeCell ref="D19:F19"/>
    <mergeCell ref="B7:B8"/>
    <mergeCell ref="C7:C8"/>
    <mergeCell ref="D7:F8"/>
    <mergeCell ref="D16:F16"/>
    <mergeCell ref="D18:F18"/>
    <mergeCell ref="G7:G8"/>
    <mergeCell ref="I20:I27"/>
    <mergeCell ref="D20:F20"/>
    <mergeCell ref="I9:I10"/>
    <mergeCell ref="B25:G26"/>
    <mergeCell ref="C19:C20"/>
    <mergeCell ref="B9:B17"/>
    <mergeCell ref="C9:C17"/>
    <mergeCell ref="D10:F10"/>
    <mergeCell ref="D11:F11"/>
    <mergeCell ref="D12:F12"/>
    <mergeCell ref="D13:F13"/>
    <mergeCell ref="D9:F9"/>
    <mergeCell ref="D14:F14"/>
    <mergeCell ref="D17:F17"/>
    <mergeCell ref="D15:F15"/>
  </mergeCells>
  <hyperlinks>
    <hyperlink ref="I5" location="Ohjeet!A1" display="Ohjeet" xr:uid="{128B3ECB-50AC-4C6F-93A5-07A5799F58DC}"/>
    <hyperlink ref="F42" location="'Hulevesiratkaisujen lisätiedot '!A20" display="Hulevesiratkaisujen lisätiedot" xr:uid="{3ABB261A-341B-4392-80DC-99A0A7EE8A1F}"/>
    <hyperlink ref="I28" r:id="rId1" xr:uid="{D014AB02-7D80-4AD2-9EDC-B6F582C4D9CD}"/>
  </hyperlinks>
  <pageMargins left="0.7" right="0.7" top="0.75" bottom="0.75" header="0.3" footer="0.3"/>
  <pageSetup paperSize="9" orientation="portrait" r:id="rId2"/>
  <drawing r:id="rId3"/>
  <legacyDrawing r:id="rId4"/>
  <mc:AlternateContent xmlns:mc="http://schemas.openxmlformats.org/markup-compatibility/2006">
    <mc:Choice Requires="x14">
      <controls>
        <mc:AlternateContent xmlns:mc="http://schemas.openxmlformats.org/markup-compatibility/2006">
          <mc:Choice Requires="x14">
            <control shapeId="3176" r:id="rId5" name="Group Box 104">
              <controlPr defaultSize="0" autoFill="0" autoPict="0">
                <anchor moveWithCells="1">
                  <from>
                    <xdr:col>6</xdr:col>
                    <xdr:colOff>0</xdr:colOff>
                    <xdr:row>8</xdr:row>
                    <xdr:rowOff>0</xdr:rowOff>
                  </from>
                  <to>
                    <xdr:col>7</xdr:col>
                    <xdr:colOff>0</xdr:colOff>
                    <xdr:row>17</xdr:row>
                    <xdr:rowOff>0</xdr:rowOff>
                  </to>
                </anchor>
              </controlPr>
            </control>
          </mc:Choice>
        </mc:AlternateContent>
        <mc:AlternateContent xmlns:mc="http://schemas.openxmlformats.org/markup-compatibility/2006">
          <mc:Choice Requires="x14">
            <control shapeId="3196" r:id="rId6" name="Option Button 124">
              <controlPr locked="0" defaultSize="0" autoFill="0" autoLine="0" autoPict="0">
                <anchor moveWithCells="1">
                  <from>
                    <xdr:col>6</xdr:col>
                    <xdr:colOff>257175</xdr:colOff>
                    <xdr:row>8</xdr:row>
                    <xdr:rowOff>9525</xdr:rowOff>
                  </from>
                  <to>
                    <xdr:col>6</xdr:col>
                    <xdr:colOff>476250</xdr:colOff>
                    <xdr:row>8</xdr:row>
                    <xdr:rowOff>228600</xdr:rowOff>
                  </to>
                </anchor>
              </controlPr>
            </control>
          </mc:Choice>
        </mc:AlternateContent>
        <mc:AlternateContent xmlns:mc="http://schemas.openxmlformats.org/markup-compatibility/2006">
          <mc:Choice Requires="x14">
            <control shapeId="3197" r:id="rId7" name="Option Button 125">
              <controlPr locked="0" defaultSize="0" autoFill="0" autoLine="0" autoPict="0">
                <anchor moveWithCells="1">
                  <from>
                    <xdr:col>6</xdr:col>
                    <xdr:colOff>257175</xdr:colOff>
                    <xdr:row>9</xdr:row>
                    <xdr:rowOff>9525</xdr:rowOff>
                  </from>
                  <to>
                    <xdr:col>6</xdr:col>
                    <xdr:colOff>476250</xdr:colOff>
                    <xdr:row>9</xdr:row>
                    <xdr:rowOff>228600</xdr:rowOff>
                  </to>
                </anchor>
              </controlPr>
            </control>
          </mc:Choice>
        </mc:AlternateContent>
        <mc:AlternateContent xmlns:mc="http://schemas.openxmlformats.org/markup-compatibility/2006">
          <mc:Choice Requires="x14">
            <control shapeId="3198" r:id="rId8" name="Option Button 126">
              <controlPr locked="0" defaultSize="0" autoFill="0" autoLine="0" autoPict="0">
                <anchor moveWithCells="1">
                  <from>
                    <xdr:col>6</xdr:col>
                    <xdr:colOff>257175</xdr:colOff>
                    <xdr:row>10</xdr:row>
                    <xdr:rowOff>9525</xdr:rowOff>
                  </from>
                  <to>
                    <xdr:col>6</xdr:col>
                    <xdr:colOff>476250</xdr:colOff>
                    <xdr:row>10</xdr:row>
                    <xdr:rowOff>228600</xdr:rowOff>
                  </to>
                </anchor>
              </controlPr>
            </control>
          </mc:Choice>
        </mc:AlternateContent>
        <mc:AlternateContent xmlns:mc="http://schemas.openxmlformats.org/markup-compatibility/2006">
          <mc:Choice Requires="x14">
            <control shapeId="3199" r:id="rId9" name="Option Button 127">
              <controlPr locked="0" defaultSize="0" autoFill="0" autoLine="0" autoPict="0">
                <anchor moveWithCells="1">
                  <from>
                    <xdr:col>6</xdr:col>
                    <xdr:colOff>257175</xdr:colOff>
                    <xdr:row>10</xdr:row>
                    <xdr:rowOff>238125</xdr:rowOff>
                  </from>
                  <to>
                    <xdr:col>6</xdr:col>
                    <xdr:colOff>476250</xdr:colOff>
                    <xdr:row>11</xdr:row>
                    <xdr:rowOff>209550</xdr:rowOff>
                  </to>
                </anchor>
              </controlPr>
            </control>
          </mc:Choice>
        </mc:AlternateContent>
        <mc:AlternateContent xmlns:mc="http://schemas.openxmlformats.org/markup-compatibility/2006">
          <mc:Choice Requires="x14">
            <control shapeId="3200" r:id="rId10" name="Option Button 128">
              <controlPr locked="0" defaultSize="0" autoFill="0" autoLine="0" autoPict="0">
                <anchor moveWithCells="1">
                  <from>
                    <xdr:col>6</xdr:col>
                    <xdr:colOff>257175</xdr:colOff>
                    <xdr:row>11</xdr:row>
                    <xdr:rowOff>238125</xdr:rowOff>
                  </from>
                  <to>
                    <xdr:col>6</xdr:col>
                    <xdr:colOff>476250</xdr:colOff>
                    <xdr:row>12</xdr:row>
                    <xdr:rowOff>209550</xdr:rowOff>
                  </to>
                </anchor>
              </controlPr>
            </control>
          </mc:Choice>
        </mc:AlternateContent>
        <mc:AlternateContent xmlns:mc="http://schemas.openxmlformats.org/markup-compatibility/2006">
          <mc:Choice Requires="x14">
            <control shapeId="3201" r:id="rId11" name="Option Button 129">
              <controlPr locked="0" defaultSize="0" autoFill="0" autoLine="0" autoPict="0">
                <anchor moveWithCells="1">
                  <from>
                    <xdr:col>6</xdr:col>
                    <xdr:colOff>257175</xdr:colOff>
                    <xdr:row>12</xdr:row>
                    <xdr:rowOff>238125</xdr:rowOff>
                  </from>
                  <to>
                    <xdr:col>6</xdr:col>
                    <xdr:colOff>476250</xdr:colOff>
                    <xdr:row>13</xdr:row>
                    <xdr:rowOff>209550</xdr:rowOff>
                  </to>
                </anchor>
              </controlPr>
            </control>
          </mc:Choice>
        </mc:AlternateContent>
        <mc:AlternateContent xmlns:mc="http://schemas.openxmlformats.org/markup-compatibility/2006">
          <mc:Choice Requires="x14">
            <control shapeId="3202" r:id="rId12" name="Option Button 130">
              <controlPr locked="0" defaultSize="0" autoFill="0" autoLine="0" autoPict="0">
                <anchor moveWithCells="1">
                  <from>
                    <xdr:col>6</xdr:col>
                    <xdr:colOff>257175</xdr:colOff>
                    <xdr:row>13</xdr:row>
                    <xdr:rowOff>228600</xdr:rowOff>
                  </from>
                  <to>
                    <xdr:col>6</xdr:col>
                    <xdr:colOff>476250</xdr:colOff>
                    <xdr:row>14</xdr:row>
                    <xdr:rowOff>200025</xdr:rowOff>
                  </to>
                </anchor>
              </controlPr>
            </control>
          </mc:Choice>
        </mc:AlternateContent>
        <mc:AlternateContent xmlns:mc="http://schemas.openxmlformats.org/markup-compatibility/2006">
          <mc:Choice Requires="x14">
            <control shapeId="3203" r:id="rId13" name="Option Button 131">
              <controlPr locked="0" defaultSize="0" autoFill="0" autoLine="0" autoPict="0">
                <anchor moveWithCells="1">
                  <from>
                    <xdr:col>6</xdr:col>
                    <xdr:colOff>257175</xdr:colOff>
                    <xdr:row>15</xdr:row>
                    <xdr:rowOff>19050</xdr:rowOff>
                  </from>
                  <to>
                    <xdr:col>6</xdr:col>
                    <xdr:colOff>523875</xdr:colOff>
                    <xdr:row>15</xdr:row>
                    <xdr:rowOff>238125</xdr:rowOff>
                  </to>
                </anchor>
              </controlPr>
            </control>
          </mc:Choice>
        </mc:AlternateContent>
        <mc:AlternateContent xmlns:mc="http://schemas.openxmlformats.org/markup-compatibility/2006">
          <mc:Choice Requires="x14">
            <control shapeId="3206" r:id="rId14" name="Check Box 134">
              <controlPr locked="0" defaultSize="0" autoFill="0" autoLine="0" autoPict="0" altText=" Kyllä">
                <anchor moveWithCells="1">
                  <from>
                    <xdr:col>6</xdr:col>
                    <xdr:colOff>247650</xdr:colOff>
                    <xdr:row>17</xdr:row>
                    <xdr:rowOff>247650</xdr:rowOff>
                  </from>
                  <to>
                    <xdr:col>7</xdr:col>
                    <xdr:colOff>247650</xdr:colOff>
                    <xdr:row>18</xdr:row>
                    <xdr:rowOff>209550</xdr:rowOff>
                  </to>
                </anchor>
              </controlPr>
            </control>
          </mc:Choice>
        </mc:AlternateContent>
        <mc:AlternateContent xmlns:mc="http://schemas.openxmlformats.org/markup-compatibility/2006">
          <mc:Choice Requires="x14">
            <control shapeId="3208" r:id="rId15" name="Check Box 136">
              <controlPr locked="0" defaultSize="0" autoFill="0" autoLine="0" autoPict="0">
                <anchor moveWithCells="1">
                  <from>
                    <xdr:col>6</xdr:col>
                    <xdr:colOff>247650</xdr:colOff>
                    <xdr:row>19</xdr:row>
                    <xdr:rowOff>0</xdr:rowOff>
                  </from>
                  <to>
                    <xdr:col>7</xdr:col>
                    <xdr:colOff>247650</xdr:colOff>
                    <xdr:row>19</xdr:row>
                    <xdr:rowOff>209550</xdr:rowOff>
                  </to>
                </anchor>
              </controlPr>
            </control>
          </mc:Choice>
        </mc:AlternateContent>
        <mc:AlternateContent xmlns:mc="http://schemas.openxmlformats.org/markup-compatibility/2006">
          <mc:Choice Requires="x14">
            <control shapeId="3217" r:id="rId16" name="Check Box 145">
              <controlPr locked="0" defaultSize="0" autoFill="0" autoLine="0" autoPict="0">
                <anchor moveWithCells="1">
                  <from>
                    <xdr:col>6</xdr:col>
                    <xdr:colOff>257175</xdr:colOff>
                    <xdr:row>21</xdr:row>
                    <xdr:rowOff>285750</xdr:rowOff>
                  </from>
                  <to>
                    <xdr:col>7</xdr:col>
                    <xdr:colOff>257175</xdr:colOff>
                    <xdr:row>22</xdr:row>
                    <xdr:rowOff>200025</xdr:rowOff>
                  </to>
                </anchor>
              </controlPr>
            </control>
          </mc:Choice>
        </mc:AlternateContent>
      </controls>
    </mc:Choice>
  </mc:AlternateContent>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678239-8475-432B-AC92-52F41445DD9B}">
  <sheetPr codeName="Taul3">
    <tabColor theme="6"/>
    <pageSetUpPr autoPageBreaks="0"/>
  </sheetPr>
  <dimension ref="A1:AW75"/>
  <sheetViews>
    <sheetView showGridLines="0" zoomScale="85" zoomScaleNormal="85" workbookViewId="0">
      <pane ySplit="3" topLeftCell="A4" activePane="bottomLeft" state="frozen"/>
      <selection activeCell="L47" sqref="L47"/>
      <selection pane="bottomLeft" activeCell="F5" sqref="F5"/>
    </sheetView>
  </sheetViews>
  <sheetFormatPr defaultColWidth="8.85546875" defaultRowHeight="15.75"/>
  <cols>
    <col min="1" max="1" width="6.28515625" style="117" customWidth="1"/>
    <col min="2" max="2" width="43.42578125" style="73" customWidth="1"/>
    <col min="3" max="3" width="8.85546875" style="117"/>
    <col min="4" max="4" width="35" style="137" customWidth="1"/>
    <col min="5" max="5" width="3.7109375" style="73" customWidth="1"/>
    <col min="6" max="6" width="114.140625" style="73" customWidth="1"/>
    <col min="7" max="8" width="12.7109375" style="73" customWidth="1"/>
    <col min="9" max="9" width="15.42578125" style="73" customWidth="1"/>
    <col min="10" max="10" width="12.7109375" style="73" customWidth="1"/>
    <col min="11" max="11" width="16.140625" style="73" customWidth="1"/>
    <col min="12" max="12" width="8.28515625" style="73" hidden="1" customWidth="1"/>
    <col min="13" max="13" width="67.7109375" style="73" customWidth="1"/>
    <col min="14" max="15" width="20.85546875" style="452" customWidth="1"/>
    <col min="16" max="16" width="20.85546875" style="512" customWidth="1"/>
    <col min="17" max="17" width="26.140625" style="452" bestFit="1" customWidth="1"/>
    <col min="18" max="18" width="13.5703125" style="453" customWidth="1"/>
    <col min="19" max="20" width="24.28515625" style="452" customWidth="1"/>
    <col min="21" max="16384" width="8.85546875" style="73"/>
  </cols>
  <sheetData>
    <row r="1" spans="1:49" s="116" customFormat="1" ht="16.5" thickBot="1">
      <c r="D1" s="351"/>
      <c r="M1" s="536"/>
      <c r="N1" s="571"/>
      <c r="O1" s="571"/>
      <c r="P1" s="572"/>
      <c r="Q1" s="571"/>
      <c r="R1" s="573"/>
      <c r="S1" s="571"/>
      <c r="T1" s="571"/>
      <c r="U1" s="537"/>
      <c r="V1" s="536"/>
      <c r="W1" s="536"/>
      <c r="X1" s="536"/>
      <c r="Y1" s="536"/>
      <c r="Z1" s="536"/>
      <c r="AA1" s="536"/>
      <c r="AB1" s="536"/>
      <c r="AC1" s="536"/>
      <c r="AD1" s="536"/>
      <c r="AE1" s="536"/>
      <c r="AF1" s="536"/>
      <c r="AG1" s="536"/>
      <c r="AH1" s="536"/>
      <c r="AI1" s="536"/>
      <c r="AJ1" s="536"/>
      <c r="AK1" s="536"/>
      <c r="AL1" s="536"/>
      <c r="AM1" s="536"/>
      <c r="AN1" s="536"/>
      <c r="AO1" s="536"/>
      <c r="AP1" s="536"/>
      <c r="AQ1" s="536"/>
      <c r="AR1" s="536"/>
      <c r="AS1" s="536"/>
      <c r="AT1" s="536"/>
      <c r="AU1" s="536"/>
      <c r="AV1" s="536"/>
      <c r="AW1" s="536"/>
    </row>
    <row r="2" spans="1:49" s="77" customFormat="1" ht="15" customHeight="1">
      <c r="A2" s="116"/>
      <c r="B2" s="116"/>
      <c r="C2" s="116"/>
      <c r="D2" s="751" t="s">
        <v>73</v>
      </c>
      <c r="E2" s="752"/>
      <c r="F2" s="752" t="s">
        <v>74</v>
      </c>
      <c r="G2" s="752" t="s">
        <v>75</v>
      </c>
      <c r="H2" s="759" t="s">
        <v>76</v>
      </c>
      <c r="I2" s="761" t="s">
        <v>77</v>
      </c>
      <c r="J2" s="757" t="s">
        <v>78</v>
      </c>
      <c r="K2" s="352"/>
      <c r="L2" s="353"/>
      <c r="M2" s="536"/>
      <c r="N2" s="571"/>
      <c r="O2" s="748" t="s">
        <v>79</v>
      </c>
      <c r="P2" s="572"/>
      <c r="Q2" s="571"/>
      <c r="R2" s="573"/>
      <c r="S2" s="571"/>
      <c r="T2" s="571"/>
      <c r="U2" s="537"/>
      <c r="V2" s="538"/>
      <c r="W2" s="538"/>
      <c r="X2" s="538"/>
      <c r="Y2" s="538"/>
      <c r="Z2" s="538"/>
      <c r="AA2" s="538"/>
      <c r="AB2" s="538"/>
      <c r="AC2" s="538"/>
      <c r="AD2" s="538"/>
      <c r="AE2" s="538"/>
      <c r="AF2" s="538"/>
      <c r="AG2" s="538"/>
      <c r="AH2" s="538"/>
      <c r="AI2" s="538"/>
      <c r="AJ2" s="538"/>
      <c r="AK2" s="538"/>
      <c r="AL2" s="538"/>
      <c r="AM2" s="538"/>
      <c r="AN2" s="538"/>
      <c r="AO2" s="538"/>
      <c r="AP2" s="538"/>
      <c r="AQ2" s="538"/>
      <c r="AR2" s="538"/>
      <c r="AS2" s="538"/>
      <c r="AT2" s="538"/>
      <c r="AU2" s="538"/>
      <c r="AV2" s="538"/>
      <c r="AW2" s="538"/>
    </row>
    <row r="3" spans="1:49" s="138" customFormat="1" ht="15" customHeight="1" thickBot="1">
      <c r="A3" s="559"/>
      <c r="B3" s="557"/>
      <c r="C3" s="560"/>
      <c r="D3" s="753"/>
      <c r="E3" s="754"/>
      <c r="F3" s="754"/>
      <c r="G3" s="754"/>
      <c r="H3" s="760"/>
      <c r="I3" s="762"/>
      <c r="J3" s="758"/>
      <c r="K3" s="693"/>
      <c r="L3" s="354"/>
      <c r="M3" s="539"/>
      <c r="N3" s="574"/>
      <c r="O3" s="748"/>
      <c r="P3" s="575"/>
      <c r="Q3" s="576"/>
      <c r="R3" s="577"/>
      <c r="S3" s="576"/>
      <c r="T3" s="576"/>
      <c r="U3" s="540"/>
      <c r="V3" s="541"/>
      <c r="W3" s="541"/>
      <c r="X3" s="541"/>
      <c r="Y3" s="541"/>
      <c r="Z3" s="541"/>
      <c r="AA3" s="541"/>
      <c r="AB3" s="541"/>
      <c r="AC3" s="541"/>
      <c r="AD3" s="541"/>
      <c r="AE3" s="541"/>
      <c r="AF3" s="541"/>
      <c r="AG3" s="541"/>
      <c r="AH3" s="541"/>
      <c r="AI3" s="541"/>
      <c r="AJ3" s="541"/>
      <c r="AK3" s="541"/>
      <c r="AL3" s="541"/>
      <c r="AM3" s="541"/>
      <c r="AN3" s="541"/>
      <c r="AO3" s="541"/>
      <c r="AP3" s="541"/>
      <c r="AQ3" s="541"/>
      <c r="AR3" s="541"/>
      <c r="AS3" s="541"/>
      <c r="AT3" s="541"/>
      <c r="AU3" s="541"/>
      <c r="AV3" s="541"/>
      <c r="AW3" s="541"/>
    </row>
    <row r="4" spans="1:49" ht="18.600000000000001" customHeight="1">
      <c r="A4" s="121"/>
      <c r="B4" s="749" t="s">
        <v>80</v>
      </c>
      <c r="C4" s="355"/>
      <c r="D4" s="763" t="s">
        <v>81</v>
      </c>
      <c r="E4" s="356"/>
      <c r="F4" s="357" t="s">
        <v>538</v>
      </c>
      <c r="G4" s="358" t="s">
        <v>82</v>
      </c>
      <c r="H4" s="118"/>
      <c r="I4" s="359">
        <f>'Viherkertoimen lisätiedot'!M2</f>
        <v>3.4673611111111109</v>
      </c>
      <c r="J4" s="360">
        <v>0.1</v>
      </c>
      <c r="K4" s="361"/>
      <c r="L4" s="119"/>
      <c r="M4" s="542"/>
      <c r="N4" s="578"/>
      <c r="O4" s="579">
        <f>H4*I4*$R$5</f>
        <v>0</v>
      </c>
      <c r="P4" s="580"/>
      <c r="Q4" s="581" t="s">
        <v>83</v>
      </c>
      <c r="R4" s="573" t="s">
        <v>84</v>
      </c>
      <c r="S4" s="581"/>
      <c r="T4" s="581"/>
      <c r="U4" s="513"/>
      <c r="V4" s="514"/>
      <c r="W4" s="514"/>
      <c r="X4" s="514"/>
      <c r="Y4" s="514"/>
      <c r="Z4" s="514"/>
      <c r="AA4" s="514"/>
      <c r="AB4" s="514"/>
      <c r="AC4" s="514"/>
      <c r="AD4" s="514"/>
      <c r="AE4" s="514"/>
      <c r="AF4" s="514"/>
      <c r="AG4" s="514"/>
      <c r="AH4" s="514"/>
      <c r="AI4" s="514"/>
      <c r="AJ4" s="514"/>
      <c r="AK4" s="514"/>
      <c r="AL4" s="514"/>
      <c r="AM4" s="514"/>
      <c r="AN4" s="514"/>
      <c r="AO4" s="514"/>
      <c r="AP4" s="514"/>
      <c r="AQ4" s="514"/>
      <c r="AR4" s="514"/>
      <c r="AS4" s="514"/>
      <c r="AT4" s="514"/>
      <c r="AU4" s="514"/>
      <c r="AV4" s="514"/>
      <c r="AW4" s="514"/>
    </row>
    <row r="5" spans="1:49" ht="19.149999999999999" customHeight="1" thickBot="1">
      <c r="B5" s="750"/>
      <c r="C5" s="355"/>
      <c r="D5" s="764"/>
      <c r="E5" s="362"/>
      <c r="F5" s="363" t="s">
        <v>539</v>
      </c>
      <c r="G5" s="364" t="s">
        <v>82</v>
      </c>
      <c r="H5" s="120"/>
      <c r="I5" s="365">
        <f>'Viherkertoimen lisätiedot'!M3</f>
        <v>3.4673611111111109</v>
      </c>
      <c r="J5" s="364">
        <v>0.1</v>
      </c>
      <c r="K5" s="366"/>
      <c r="L5" s="119"/>
      <c r="M5" s="542"/>
      <c r="N5" s="578"/>
      <c r="O5" s="579">
        <f>H5*I5*$R$5</f>
        <v>0</v>
      </c>
      <c r="P5" s="582">
        <v>5</v>
      </c>
      <c r="Q5" s="581" t="s">
        <v>85</v>
      </c>
      <c r="R5" s="583">
        <v>25</v>
      </c>
      <c r="S5" s="584"/>
      <c r="T5" s="581"/>
      <c r="U5" s="513"/>
      <c r="V5" s="514"/>
      <c r="W5" s="514"/>
      <c r="X5" s="514"/>
      <c r="Y5" s="514"/>
      <c r="Z5" s="514"/>
      <c r="AA5" s="514"/>
      <c r="AB5" s="514"/>
      <c r="AC5" s="514"/>
      <c r="AD5" s="514"/>
      <c r="AE5" s="514"/>
      <c r="AF5" s="514"/>
      <c r="AG5" s="514"/>
      <c r="AH5" s="514"/>
      <c r="AI5" s="514"/>
      <c r="AJ5" s="514"/>
      <c r="AK5" s="514"/>
      <c r="AL5" s="514"/>
      <c r="AM5" s="514"/>
      <c r="AN5" s="514"/>
      <c r="AO5" s="514"/>
      <c r="AP5" s="514"/>
      <c r="AQ5" s="514"/>
      <c r="AR5" s="514"/>
      <c r="AS5" s="514"/>
      <c r="AT5" s="514"/>
      <c r="AU5" s="514"/>
      <c r="AV5" s="514"/>
      <c r="AW5" s="514"/>
    </row>
    <row r="6" spans="1:49" ht="19.149999999999999" customHeight="1" thickBot="1">
      <c r="B6" s="367" t="str">
        <f>IF(B10=0,"Täytä rajaukset ensin!",ROUND(R15/B10,2))</f>
        <v>Täytä rajaukset ensin!</v>
      </c>
      <c r="C6" s="368"/>
      <c r="D6" s="764"/>
      <c r="E6" s="362"/>
      <c r="F6" s="363" t="s">
        <v>540</v>
      </c>
      <c r="G6" s="364" t="s">
        <v>82</v>
      </c>
      <c r="H6" s="120"/>
      <c r="I6" s="365">
        <f>'Viherkertoimen lisätiedot'!M4</f>
        <v>3.0322916666666666</v>
      </c>
      <c r="J6" s="364">
        <v>0.1</v>
      </c>
      <c r="K6" s="366"/>
      <c r="L6" s="119"/>
      <c r="M6" s="542"/>
      <c r="N6" s="578"/>
      <c r="O6" s="579">
        <f>H6*I6*R7</f>
        <v>0</v>
      </c>
      <c r="P6" s="582">
        <v>6</v>
      </c>
      <c r="Q6" s="581" t="s">
        <v>86</v>
      </c>
      <c r="R6" s="583">
        <v>20</v>
      </c>
      <c r="S6" s="584"/>
      <c r="T6" s="581"/>
      <c r="U6" s="513"/>
      <c r="V6" s="514"/>
      <c r="W6" s="514"/>
      <c r="X6" s="514"/>
      <c r="Y6" s="514"/>
      <c r="Z6" s="514"/>
      <c r="AA6" s="514"/>
      <c r="AB6" s="514"/>
      <c r="AC6" s="514"/>
      <c r="AD6" s="514"/>
      <c r="AE6" s="514"/>
      <c r="AF6" s="514"/>
      <c r="AG6" s="514"/>
      <c r="AH6" s="514"/>
      <c r="AI6" s="514"/>
      <c r="AJ6" s="514"/>
      <c r="AK6" s="514"/>
      <c r="AL6" s="514"/>
      <c r="AM6" s="514"/>
      <c r="AN6" s="514"/>
      <c r="AO6" s="514"/>
      <c r="AP6" s="514"/>
      <c r="AQ6" s="514"/>
      <c r="AR6" s="514"/>
      <c r="AS6" s="514"/>
      <c r="AT6" s="514"/>
      <c r="AU6" s="514"/>
      <c r="AV6" s="514"/>
      <c r="AW6" s="514"/>
    </row>
    <row r="7" spans="1:49" ht="19.5">
      <c r="B7" s="369" t="s">
        <v>31</v>
      </c>
      <c r="C7" s="370"/>
      <c r="D7" s="764"/>
      <c r="E7" s="362"/>
      <c r="F7" s="363" t="s">
        <v>541</v>
      </c>
      <c r="G7" s="364" t="s">
        <v>82</v>
      </c>
      <c r="H7" s="120"/>
      <c r="I7" s="365">
        <f>'Viherkertoimen lisätiedot'!M5</f>
        <v>2.3583333333333329</v>
      </c>
      <c r="J7" s="364">
        <v>0.1</v>
      </c>
      <c r="K7" s="366"/>
      <c r="L7" s="119"/>
      <c r="M7" s="542"/>
      <c r="N7" s="578"/>
      <c r="O7" s="579">
        <f>H7*I7*$R$8</f>
        <v>0</v>
      </c>
      <c r="P7" s="582">
        <v>7</v>
      </c>
      <c r="Q7" s="581" t="s">
        <v>87</v>
      </c>
      <c r="R7" s="583">
        <v>15</v>
      </c>
      <c r="S7" s="584"/>
      <c r="T7" s="581"/>
      <c r="U7" s="513"/>
      <c r="V7" s="514"/>
      <c r="W7" s="514"/>
      <c r="X7" s="514"/>
      <c r="Y7" s="514"/>
      <c r="Z7" s="514"/>
      <c r="AA7" s="514"/>
      <c r="AB7" s="514"/>
      <c r="AC7" s="514"/>
      <c r="AD7" s="514"/>
      <c r="AE7" s="514"/>
      <c r="AF7" s="514"/>
      <c r="AG7" s="514"/>
      <c r="AH7" s="514"/>
      <c r="AI7" s="514"/>
      <c r="AJ7" s="514"/>
      <c r="AK7" s="514"/>
      <c r="AL7" s="514"/>
      <c r="AM7" s="514"/>
      <c r="AN7" s="514"/>
      <c r="AO7" s="514"/>
      <c r="AP7" s="514"/>
      <c r="AQ7" s="514"/>
      <c r="AR7" s="514"/>
      <c r="AS7" s="514"/>
      <c r="AT7" s="514"/>
      <c r="AU7" s="514"/>
      <c r="AV7" s="514"/>
      <c r="AW7" s="514"/>
    </row>
    <row r="8" spans="1:49" ht="19.5">
      <c r="B8" s="369">
        <f>Rajaukset!$I$9</f>
        <v>0.9</v>
      </c>
      <c r="C8" s="368"/>
      <c r="D8" s="764"/>
      <c r="E8" s="362"/>
      <c r="F8" s="363" t="s">
        <v>88</v>
      </c>
      <c r="G8" s="364" t="s">
        <v>89</v>
      </c>
      <c r="H8" s="120"/>
      <c r="I8" s="365">
        <f>'Viherkertoimen lisätiedot'!M6</f>
        <v>2.2069444444444444</v>
      </c>
      <c r="J8" s="364">
        <v>0.1</v>
      </c>
      <c r="K8" s="366"/>
      <c r="L8" s="119"/>
      <c r="M8" s="542"/>
      <c r="N8" s="578"/>
      <c r="O8" s="579">
        <f>H8*I8</f>
        <v>0</v>
      </c>
      <c r="P8" s="582">
        <v>8</v>
      </c>
      <c r="Q8" s="581" t="s">
        <v>90</v>
      </c>
      <c r="R8" s="583">
        <v>3</v>
      </c>
      <c r="S8" s="584"/>
      <c r="T8" s="581"/>
      <c r="U8" s="513"/>
      <c r="V8" s="514"/>
      <c r="W8" s="514"/>
      <c r="X8" s="514"/>
      <c r="Y8" s="514"/>
      <c r="Z8" s="514"/>
      <c r="AA8" s="514"/>
      <c r="AB8" s="514"/>
      <c r="AC8" s="514"/>
      <c r="AD8" s="514"/>
      <c r="AE8" s="514"/>
      <c r="AF8" s="514"/>
      <c r="AG8" s="514"/>
      <c r="AH8" s="514"/>
      <c r="AI8" s="514"/>
      <c r="AJ8" s="514"/>
      <c r="AK8" s="514"/>
      <c r="AL8" s="514"/>
      <c r="AM8" s="514"/>
      <c r="AN8" s="514"/>
      <c r="AO8" s="514"/>
      <c r="AP8" s="514"/>
      <c r="AQ8" s="514"/>
      <c r="AR8" s="514"/>
      <c r="AS8" s="514"/>
      <c r="AT8" s="514"/>
      <c r="AU8" s="514"/>
      <c r="AV8" s="514"/>
      <c r="AW8" s="514"/>
    </row>
    <row r="9" spans="1:49" ht="19.5">
      <c r="B9" s="371" t="s">
        <v>91</v>
      </c>
      <c r="C9" s="370"/>
      <c r="D9" s="764"/>
      <c r="E9" s="362"/>
      <c r="F9" s="363" t="s">
        <v>92</v>
      </c>
      <c r="G9" s="364" t="s">
        <v>89</v>
      </c>
      <c r="H9" s="120"/>
      <c r="I9" s="365">
        <f>'Viherkertoimen lisätiedot'!M7</f>
        <v>1.489236111111111</v>
      </c>
      <c r="J9" s="364">
        <v>0.1</v>
      </c>
      <c r="K9" s="366"/>
      <c r="L9" s="119"/>
      <c r="M9" s="542"/>
      <c r="N9" s="578"/>
      <c r="O9" s="579">
        <f>H9*I9</f>
        <v>0</v>
      </c>
      <c r="P9" s="582">
        <v>9</v>
      </c>
      <c r="Q9" s="581" t="s">
        <v>93</v>
      </c>
      <c r="R9" s="583">
        <v>2</v>
      </c>
      <c r="S9" s="584"/>
      <c r="T9" s="581"/>
      <c r="U9" s="513"/>
      <c r="V9" s="514"/>
      <c r="W9" s="514"/>
      <c r="X9" s="514"/>
      <c r="Y9" s="514"/>
      <c r="Z9" s="514"/>
      <c r="AA9" s="514"/>
      <c r="AB9" s="514"/>
      <c r="AC9" s="514"/>
      <c r="AD9" s="514"/>
      <c r="AE9" s="514"/>
      <c r="AF9" s="514"/>
      <c r="AG9" s="514"/>
      <c r="AH9" s="514"/>
      <c r="AI9" s="514"/>
      <c r="AJ9" s="514"/>
      <c r="AK9" s="514"/>
      <c r="AL9" s="514"/>
      <c r="AM9" s="514"/>
      <c r="AN9" s="514"/>
      <c r="AO9" s="514"/>
      <c r="AP9" s="514"/>
      <c r="AQ9" s="514"/>
      <c r="AR9" s="514"/>
      <c r="AS9" s="514"/>
      <c r="AT9" s="514"/>
      <c r="AU9" s="514"/>
      <c r="AV9" s="514"/>
      <c r="AW9" s="514"/>
    </row>
    <row r="10" spans="1:49" ht="20.25" thickBot="1">
      <c r="B10" s="372">
        <f>Rajaukset!I12</f>
        <v>0</v>
      </c>
      <c r="C10" s="121"/>
      <c r="D10" s="765"/>
      <c r="E10" s="373"/>
      <c r="F10" s="374" t="s">
        <v>94</v>
      </c>
      <c r="G10" s="375" t="s">
        <v>89</v>
      </c>
      <c r="H10" s="122"/>
      <c r="I10" s="376">
        <f>'Viherkertoimen lisätiedot'!M8</f>
        <v>1.8645833333333333</v>
      </c>
      <c r="J10" s="377">
        <v>0.7</v>
      </c>
      <c r="K10" s="366"/>
      <c r="L10" s="119"/>
      <c r="M10" s="542"/>
      <c r="N10" s="578"/>
      <c r="O10" s="579">
        <f>H10*I10</f>
        <v>0</v>
      </c>
      <c r="P10" s="582">
        <v>10</v>
      </c>
      <c r="Q10" s="581" t="s">
        <v>95</v>
      </c>
      <c r="R10" s="583">
        <v>4</v>
      </c>
      <c r="S10" s="584"/>
      <c r="T10" s="581"/>
      <c r="U10" s="513"/>
      <c r="V10" s="514"/>
      <c r="W10" s="514"/>
      <c r="X10" s="514"/>
      <c r="Y10" s="514"/>
      <c r="Z10" s="514"/>
      <c r="AA10" s="514"/>
      <c r="AB10" s="514"/>
      <c r="AC10" s="514"/>
      <c r="AD10" s="514"/>
      <c r="AE10" s="514"/>
      <c r="AF10" s="514"/>
      <c r="AG10" s="514"/>
      <c r="AH10" s="514"/>
      <c r="AI10" s="514"/>
      <c r="AJ10" s="514"/>
      <c r="AK10" s="514"/>
      <c r="AL10" s="514"/>
      <c r="AM10" s="514"/>
      <c r="AN10" s="514"/>
      <c r="AO10" s="514"/>
      <c r="AP10" s="514"/>
      <c r="AQ10" s="514"/>
      <c r="AR10" s="514"/>
      <c r="AS10" s="514"/>
      <c r="AT10" s="514"/>
      <c r="AU10" s="514"/>
      <c r="AV10" s="514"/>
      <c r="AW10" s="514"/>
    </row>
    <row r="11" spans="1:49" ht="18.600000000000001" customHeight="1">
      <c r="B11" s="369" t="s">
        <v>518</v>
      </c>
      <c r="C11" s="121"/>
      <c r="D11" s="763" t="s">
        <v>96</v>
      </c>
      <c r="E11" s="378"/>
      <c r="F11" s="357" t="s">
        <v>537</v>
      </c>
      <c r="G11" s="358" t="s">
        <v>82</v>
      </c>
      <c r="H11" s="118"/>
      <c r="I11" s="359">
        <f>'Viherkertoimen lisätiedot'!M9</f>
        <v>2.9579861111111114</v>
      </c>
      <c r="J11" s="364">
        <v>0.1</v>
      </c>
      <c r="K11" s="366"/>
      <c r="L11" s="119"/>
      <c r="M11" s="542"/>
      <c r="N11" s="578"/>
      <c r="O11" s="579">
        <f>H11*I11*$R$5</f>
        <v>0</v>
      </c>
      <c r="P11" s="582">
        <v>11</v>
      </c>
      <c r="Q11" s="581" t="s">
        <v>97</v>
      </c>
      <c r="R11" s="583">
        <v>5</v>
      </c>
      <c r="S11" s="584"/>
      <c r="T11" s="581"/>
      <c r="U11" s="513"/>
      <c r="V11" s="514"/>
      <c r="W11" s="514"/>
      <c r="X11" s="514"/>
      <c r="Y11" s="514"/>
      <c r="Z11" s="514"/>
      <c r="AA11" s="514"/>
      <c r="AB11" s="514"/>
      <c r="AC11" s="514"/>
      <c r="AD11" s="514"/>
      <c r="AE11" s="514"/>
      <c r="AF11" s="514"/>
      <c r="AG11" s="514"/>
      <c r="AH11" s="514"/>
      <c r="AI11" s="514"/>
      <c r="AJ11" s="514"/>
      <c r="AK11" s="514"/>
      <c r="AL11" s="514"/>
      <c r="AM11" s="514"/>
      <c r="AN11" s="514"/>
      <c r="AO11" s="514"/>
      <c r="AP11" s="514"/>
      <c r="AQ11" s="514"/>
      <c r="AR11" s="514"/>
      <c r="AS11" s="514"/>
      <c r="AT11" s="514"/>
      <c r="AU11" s="514"/>
      <c r="AV11" s="514"/>
      <c r="AW11" s="514"/>
    </row>
    <row r="12" spans="1:49" ht="18.600000000000001" customHeight="1" thickBot="1">
      <c r="B12" s="379">
        <f>SUM($H$8+$H$9+$H$10+$H$15+$H$16+$H$17+$H$18+$H$19+$H$21+$H$22+$H$23+$H$24+$H$25+$H$26+$H$27+$H$28+$H$29+$H$30+Rajaukset!$I$14-$H$21-$H$22-$H$23)</f>
        <v>0</v>
      </c>
      <c r="D12" s="764"/>
      <c r="E12" s="380"/>
      <c r="F12" s="363" t="s">
        <v>525</v>
      </c>
      <c r="G12" s="364" t="s">
        <v>82</v>
      </c>
      <c r="H12" s="120"/>
      <c r="I12" s="365">
        <f>'Viherkertoimen lisätiedot'!M10</f>
        <v>2.8107638888888884</v>
      </c>
      <c r="J12" s="364">
        <v>0.1</v>
      </c>
      <c r="K12" s="366"/>
      <c r="L12" s="119"/>
      <c r="M12" s="542"/>
      <c r="N12" s="578"/>
      <c r="O12" s="579">
        <f>H12*I12*$R$5</f>
        <v>0</v>
      </c>
      <c r="P12" s="582">
        <v>12</v>
      </c>
      <c r="Q12" s="581" t="s">
        <v>98</v>
      </c>
      <c r="R12" s="583">
        <v>10</v>
      </c>
      <c r="S12" s="584"/>
      <c r="T12" s="581"/>
      <c r="U12" s="513"/>
      <c r="V12" s="514"/>
      <c r="W12" s="514"/>
      <c r="X12" s="514"/>
      <c r="Y12" s="514"/>
      <c r="Z12" s="514"/>
      <c r="AA12" s="514"/>
      <c r="AB12" s="514"/>
      <c r="AC12" s="514"/>
      <c r="AD12" s="514"/>
      <c r="AE12" s="514"/>
      <c r="AF12" s="514"/>
      <c r="AG12" s="514"/>
      <c r="AH12" s="514"/>
      <c r="AI12" s="514"/>
      <c r="AJ12" s="514"/>
      <c r="AK12" s="514"/>
      <c r="AL12" s="514"/>
      <c r="AM12" s="514"/>
      <c r="AN12" s="514"/>
      <c r="AO12" s="514"/>
      <c r="AP12" s="514"/>
      <c r="AQ12" s="514"/>
      <c r="AR12" s="514"/>
      <c r="AS12" s="514"/>
      <c r="AT12" s="514"/>
      <c r="AU12" s="514"/>
      <c r="AV12" s="514"/>
      <c r="AW12" s="514"/>
    </row>
    <row r="13" spans="1:49" ht="20.25" thickBot="1">
      <c r="D13" s="764"/>
      <c r="E13" s="380"/>
      <c r="F13" s="363" t="s">
        <v>99</v>
      </c>
      <c r="G13" s="364" t="s">
        <v>82</v>
      </c>
      <c r="H13" s="120"/>
      <c r="I13" s="365">
        <f>'Viherkertoimen lisätiedot'!M11</f>
        <v>2.2913194444444445</v>
      </c>
      <c r="J13" s="364">
        <v>0.1</v>
      </c>
      <c r="K13" s="366"/>
      <c r="L13" s="119"/>
      <c r="M13" s="542"/>
      <c r="N13" s="578"/>
      <c r="O13" s="579">
        <f>H13*I13*$R$7</f>
        <v>0</v>
      </c>
      <c r="P13" s="582">
        <v>13</v>
      </c>
      <c r="Q13" s="581" t="s">
        <v>100</v>
      </c>
      <c r="R13" s="583">
        <v>1</v>
      </c>
      <c r="S13" s="584"/>
      <c r="T13" s="581"/>
      <c r="U13" s="513"/>
      <c r="V13" s="514"/>
      <c r="W13" s="514"/>
      <c r="X13" s="514"/>
      <c r="Y13" s="514"/>
      <c r="Z13" s="514"/>
      <c r="AA13" s="514"/>
      <c r="AB13" s="514"/>
      <c r="AC13" s="514"/>
      <c r="AD13" s="514"/>
      <c r="AE13" s="514"/>
      <c r="AF13" s="514"/>
      <c r="AG13" s="514"/>
      <c r="AH13" s="514"/>
      <c r="AI13" s="514"/>
      <c r="AJ13" s="514"/>
      <c r="AK13" s="514"/>
      <c r="AL13" s="514"/>
      <c r="AM13" s="514"/>
      <c r="AN13" s="514"/>
      <c r="AO13" s="514"/>
      <c r="AP13" s="514"/>
      <c r="AQ13" s="514"/>
      <c r="AR13" s="514"/>
      <c r="AS13" s="514"/>
      <c r="AT13" s="514"/>
      <c r="AU13" s="514"/>
      <c r="AV13" s="514"/>
      <c r="AW13" s="514"/>
    </row>
    <row r="14" spans="1:49" ht="18.600000000000001" customHeight="1">
      <c r="B14" s="755" t="s">
        <v>101</v>
      </c>
      <c r="C14" s="381"/>
      <c r="D14" s="764"/>
      <c r="E14" s="380"/>
      <c r="F14" s="363" t="s">
        <v>102</v>
      </c>
      <c r="G14" s="364" t="s">
        <v>82</v>
      </c>
      <c r="H14" s="120"/>
      <c r="I14" s="365">
        <f>'Viherkertoimen lisätiedot'!M12</f>
        <v>1.7017361111111107</v>
      </c>
      <c r="J14" s="364">
        <v>0.1</v>
      </c>
      <c r="K14" s="366"/>
      <c r="L14" s="119"/>
      <c r="M14" s="542"/>
      <c r="N14" s="578"/>
      <c r="O14" s="579">
        <f>H14*I14*R8</f>
        <v>0</v>
      </c>
      <c r="P14" s="582"/>
      <c r="Q14" s="581"/>
      <c r="R14" s="583"/>
      <c r="S14" s="584"/>
      <c r="T14" s="581"/>
      <c r="U14" s="513"/>
      <c r="V14" s="514"/>
      <c r="W14" s="514"/>
      <c r="X14" s="514"/>
      <c r="Y14" s="514"/>
      <c r="Z14" s="514"/>
      <c r="AA14" s="514"/>
      <c r="AB14" s="514"/>
      <c r="AC14" s="514"/>
      <c r="AD14" s="514"/>
      <c r="AE14" s="514"/>
      <c r="AF14" s="514"/>
      <c r="AG14" s="514"/>
      <c r="AH14" s="514"/>
      <c r="AI14" s="514"/>
      <c r="AJ14" s="514"/>
      <c r="AK14" s="514"/>
      <c r="AL14" s="514"/>
      <c r="AM14" s="514"/>
      <c r="AN14" s="514"/>
      <c r="AO14" s="514"/>
      <c r="AP14" s="514"/>
      <c r="AQ14" s="514"/>
      <c r="AR14" s="514"/>
      <c r="AS14" s="514"/>
      <c r="AT14" s="514"/>
      <c r="AU14" s="514"/>
      <c r="AV14" s="514"/>
      <c r="AW14" s="514"/>
    </row>
    <row r="15" spans="1:49" ht="18.600000000000001" customHeight="1">
      <c r="B15" s="756"/>
      <c r="C15" s="121"/>
      <c r="D15" s="764"/>
      <c r="E15" s="380"/>
      <c r="F15" s="363" t="s">
        <v>103</v>
      </c>
      <c r="G15" s="364" t="s">
        <v>89</v>
      </c>
      <c r="H15" s="120"/>
      <c r="I15" s="365">
        <f>'Viherkertoimen lisätiedot'!$M$13</f>
        <v>1.4180555555555554</v>
      </c>
      <c r="J15" s="364">
        <v>0.1</v>
      </c>
      <c r="K15" s="366"/>
      <c r="L15" s="119"/>
      <c r="M15" s="542"/>
      <c r="N15" s="578"/>
      <c r="O15" s="579">
        <f>H15*I15</f>
        <v>0</v>
      </c>
      <c r="P15" s="580"/>
      <c r="Q15" s="581" t="s">
        <v>104</v>
      </c>
      <c r="R15" s="583">
        <f>SUM(O4:O40)</f>
        <v>0</v>
      </c>
      <c r="S15" s="584"/>
      <c r="T15" s="581"/>
      <c r="U15" s="513"/>
      <c r="V15" s="514"/>
      <c r="W15" s="514"/>
      <c r="X15" s="514"/>
      <c r="Y15" s="514"/>
      <c r="Z15" s="514"/>
      <c r="AA15" s="514"/>
      <c r="AB15" s="514"/>
      <c r="AC15" s="514"/>
      <c r="AD15" s="514"/>
      <c r="AE15" s="514"/>
      <c r="AF15" s="514"/>
      <c r="AG15" s="514"/>
      <c r="AH15" s="514"/>
      <c r="AI15" s="514"/>
      <c r="AJ15" s="514"/>
      <c r="AK15" s="514"/>
      <c r="AL15" s="514"/>
      <c r="AM15" s="514"/>
      <c r="AN15" s="514"/>
      <c r="AO15" s="514"/>
      <c r="AP15" s="514"/>
      <c r="AQ15" s="514"/>
      <c r="AR15" s="514"/>
      <c r="AS15" s="514"/>
      <c r="AT15" s="514"/>
      <c r="AU15" s="514"/>
      <c r="AV15" s="514"/>
      <c r="AW15" s="514"/>
    </row>
    <row r="16" spans="1:49" ht="18.600000000000001" customHeight="1" thickBot="1">
      <c r="B16" s="382" t="str">
        <f>IF(ISERROR(ROUND($B$22*($B$18*B20)*$B$10/1000,1)), "Täytä rajaukset ensin!", ROUND($B$22*($B$18*B20)*$B$10/1000,1))</f>
        <v>Täytä rajaukset ensin!</v>
      </c>
      <c r="C16" s="121"/>
      <c r="D16" s="764"/>
      <c r="E16" s="380"/>
      <c r="F16" s="363" t="s">
        <v>105</v>
      </c>
      <c r="G16" s="364" t="s">
        <v>89</v>
      </c>
      <c r="H16" s="120"/>
      <c r="I16" s="365">
        <f>'Viherkertoimen lisätiedot'!$M$14</f>
        <v>1.6315972222222221</v>
      </c>
      <c r="J16" s="364">
        <v>0.1</v>
      </c>
      <c r="K16" s="366"/>
      <c r="L16" s="119"/>
      <c r="M16" s="542"/>
      <c r="N16" s="578"/>
      <c r="O16" s="579">
        <f>H16*I16</f>
        <v>0</v>
      </c>
      <c r="P16" s="580"/>
      <c r="Q16" s="581"/>
      <c r="R16" s="573"/>
      <c r="S16" s="581"/>
      <c r="T16" s="581"/>
      <c r="U16" s="513"/>
      <c r="V16" s="514"/>
      <c r="W16" s="514"/>
      <c r="X16" s="514"/>
      <c r="Y16" s="514"/>
      <c r="Z16" s="514"/>
      <c r="AA16" s="514"/>
      <c r="AB16" s="514"/>
      <c r="AC16" s="514"/>
      <c r="AD16" s="514"/>
      <c r="AE16" s="514"/>
      <c r="AF16" s="514"/>
      <c r="AG16" s="514"/>
      <c r="AH16" s="514"/>
      <c r="AI16" s="514"/>
      <c r="AJ16" s="514"/>
      <c r="AK16" s="514"/>
      <c r="AL16" s="514"/>
      <c r="AM16" s="514"/>
      <c r="AN16" s="514"/>
      <c r="AO16" s="514"/>
      <c r="AP16" s="514"/>
      <c r="AQ16" s="514"/>
      <c r="AR16" s="514"/>
      <c r="AS16" s="514"/>
      <c r="AT16" s="514"/>
      <c r="AU16" s="514"/>
      <c r="AV16" s="514"/>
      <c r="AW16" s="514"/>
    </row>
    <row r="17" spans="2:49" ht="19.5">
      <c r="B17" s="383" t="s">
        <v>106</v>
      </c>
      <c r="C17" s="121"/>
      <c r="D17" s="764"/>
      <c r="E17" s="380"/>
      <c r="F17" s="363" t="s">
        <v>107</v>
      </c>
      <c r="G17" s="364" t="s">
        <v>89</v>
      </c>
      <c r="H17" s="120"/>
      <c r="I17" s="365">
        <f>'Viherkertoimen lisätiedot'!$M$15</f>
        <v>1.7711805555555553</v>
      </c>
      <c r="J17" s="364">
        <v>0.1</v>
      </c>
      <c r="K17" s="366"/>
      <c r="L17" s="119"/>
      <c r="M17" s="542"/>
      <c r="N17" s="578"/>
      <c r="O17" s="579">
        <f>H17*I17</f>
        <v>0</v>
      </c>
      <c r="P17" s="580"/>
      <c r="Q17" s="581"/>
      <c r="R17" s="573"/>
      <c r="S17" s="581"/>
      <c r="T17" s="581"/>
      <c r="U17" s="513"/>
      <c r="V17" s="514"/>
      <c r="W17" s="514"/>
      <c r="X17" s="514"/>
      <c r="Y17" s="514"/>
      <c r="Z17" s="514"/>
      <c r="AA17" s="514"/>
      <c r="AB17" s="514"/>
      <c r="AC17" s="514"/>
      <c r="AD17" s="514"/>
      <c r="AE17" s="514"/>
      <c r="AF17" s="514"/>
      <c r="AG17" s="514"/>
      <c r="AH17" s="514"/>
      <c r="AI17" s="514"/>
      <c r="AJ17" s="514"/>
      <c r="AK17" s="514"/>
      <c r="AL17" s="514"/>
      <c r="AM17" s="514"/>
      <c r="AN17" s="514"/>
      <c r="AO17" s="514"/>
      <c r="AP17" s="514"/>
      <c r="AQ17" s="514"/>
      <c r="AR17" s="514"/>
      <c r="AS17" s="514"/>
      <c r="AT17" s="514"/>
      <c r="AU17" s="514"/>
      <c r="AV17" s="514"/>
      <c r="AW17" s="514"/>
    </row>
    <row r="18" spans="2:49" ht="19.5">
      <c r="B18" s="384">
        <v>10</v>
      </c>
      <c r="D18" s="764"/>
      <c r="E18" s="380"/>
      <c r="F18" s="385" t="s">
        <v>108</v>
      </c>
      <c r="G18" s="364" t="s">
        <v>89</v>
      </c>
      <c r="H18" s="120"/>
      <c r="I18" s="365">
        <f>'Viherkertoimen lisätiedot'!$M$16</f>
        <v>1.4802083333333331</v>
      </c>
      <c r="J18" s="364">
        <v>0.1</v>
      </c>
      <c r="K18" s="366"/>
      <c r="L18" s="119"/>
      <c r="M18" s="542"/>
      <c r="N18" s="578"/>
      <c r="O18" s="579">
        <f>H18*I18</f>
        <v>0</v>
      </c>
      <c r="P18" s="580"/>
      <c r="Q18" s="581"/>
      <c r="R18" s="573"/>
      <c r="S18" s="581"/>
      <c r="T18" s="581"/>
      <c r="U18" s="513"/>
      <c r="V18" s="514"/>
      <c r="W18" s="514"/>
      <c r="X18" s="514"/>
      <c r="Y18" s="514"/>
      <c r="Z18" s="514"/>
      <c r="AA18" s="514"/>
      <c r="AB18" s="514"/>
      <c r="AC18" s="514"/>
      <c r="AD18" s="514"/>
      <c r="AE18" s="514"/>
      <c r="AF18" s="514"/>
      <c r="AG18" s="514"/>
      <c r="AH18" s="514"/>
      <c r="AI18" s="514"/>
      <c r="AJ18" s="514"/>
      <c r="AK18" s="514"/>
      <c r="AL18" s="514"/>
      <c r="AM18" s="514"/>
      <c r="AN18" s="514"/>
      <c r="AO18" s="514"/>
      <c r="AP18" s="514"/>
      <c r="AQ18" s="514"/>
      <c r="AR18" s="514"/>
      <c r="AS18" s="514"/>
      <c r="AT18" s="514"/>
      <c r="AU18" s="514"/>
      <c r="AV18" s="514"/>
      <c r="AW18" s="514"/>
    </row>
    <row r="19" spans="2:49" ht="19.5">
      <c r="B19" s="386" t="s">
        <v>109</v>
      </c>
      <c r="D19" s="764"/>
      <c r="E19" s="380"/>
      <c r="F19" s="363" t="s">
        <v>110</v>
      </c>
      <c r="G19" s="364" t="s">
        <v>89</v>
      </c>
      <c r="H19" s="120"/>
      <c r="I19" s="365">
        <f>'Viherkertoimen lisätiedot'!$M$17</f>
        <v>1.101736111111111</v>
      </c>
      <c r="J19" s="364">
        <v>0.1</v>
      </c>
      <c r="K19" s="366"/>
      <c r="L19" s="119"/>
      <c r="M19" s="542"/>
      <c r="N19" s="578"/>
      <c r="O19" s="579">
        <f>H19*I19</f>
        <v>0</v>
      </c>
      <c r="P19" s="580"/>
      <c r="Q19" s="581"/>
      <c r="R19" s="573"/>
      <c r="S19" s="581"/>
      <c r="T19" s="581"/>
      <c r="U19" s="513"/>
      <c r="V19" s="514"/>
      <c r="W19" s="514"/>
      <c r="X19" s="514"/>
      <c r="Y19" s="514"/>
      <c r="Z19" s="514"/>
      <c r="AA19" s="514"/>
      <c r="AB19" s="514"/>
      <c r="AC19" s="514"/>
      <c r="AD19" s="514"/>
      <c r="AE19" s="514"/>
      <c r="AF19" s="514"/>
      <c r="AG19" s="514"/>
      <c r="AH19" s="514"/>
      <c r="AI19" s="514"/>
      <c r="AJ19" s="514"/>
      <c r="AK19" s="514"/>
      <c r="AL19" s="514"/>
      <c r="AM19" s="514"/>
      <c r="AN19" s="514"/>
      <c r="AO19" s="514"/>
      <c r="AP19" s="514"/>
      <c r="AQ19" s="514"/>
      <c r="AR19" s="514"/>
      <c r="AS19" s="514"/>
      <c r="AT19" s="514"/>
      <c r="AU19" s="514"/>
      <c r="AV19" s="514"/>
      <c r="AW19" s="514"/>
    </row>
    <row r="20" spans="2:49" ht="20.25" thickBot="1">
      <c r="B20" s="551">
        <v>0.94</v>
      </c>
      <c r="C20" s="121"/>
      <c r="D20" s="765"/>
      <c r="E20" s="387"/>
      <c r="F20" s="374" t="s">
        <v>111</v>
      </c>
      <c r="G20" s="364" t="s">
        <v>82</v>
      </c>
      <c r="H20" s="120"/>
      <c r="I20" s="365">
        <f>'Viherkertoimen lisätiedot'!$M$18</f>
        <v>1.5767361111111109</v>
      </c>
      <c r="J20" s="364">
        <v>0.1</v>
      </c>
      <c r="K20" s="366"/>
      <c r="L20" s="119"/>
      <c r="M20" s="542"/>
      <c r="N20" s="578"/>
      <c r="O20" s="579">
        <f>H20*I20*$R$9</f>
        <v>0</v>
      </c>
      <c r="P20" s="580"/>
      <c r="Q20" s="581"/>
      <c r="R20" s="573"/>
      <c r="S20" s="581"/>
      <c r="T20" s="581"/>
      <c r="U20" s="513"/>
      <c r="V20" s="514"/>
      <c r="W20" s="514"/>
      <c r="X20" s="514"/>
      <c r="Y20" s="514"/>
      <c r="Z20" s="514"/>
      <c r="AA20" s="514"/>
      <c r="AB20" s="514"/>
      <c r="AC20" s="514"/>
      <c r="AD20" s="514"/>
      <c r="AE20" s="514"/>
      <c r="AF20" s="514"/>
      <c r="AG20" s="514"/>
      <c r="AH20" s="514"/>
      <c r="AI20" s="514"/>
      <c r="AJ20" s="514"/>
      <c r="AK20" s="514"/>
      <c r="AL20" s="514"/>
      <c r="AM20" s="514"/>
      <c r="AN20" s="514"/>
      <c r="AO20" s="514"/>
      <c r="AP20" s="514"/>
      <c r="AQ20" s="514"/>
      <c r="AR20" s="514"/>
      <c r="AS20" s="514"/>
      <c r="AT20" s="514"/>
      <c r="AU20" s="514"/>
      <c r="AV20" s="514"/>
      <c r="AW20" s="514"/>
    </row>
    <row r="21" spans="2:49" ht="19.5">
      <c r="B21" s="383" t="s">
        <v>112</v>
      </c>
      <c r="D21" s="771" t="s">
        <v>517</v>
      </c>
      <c r="E21" s="388"/>
      <c r="F21" s="389" t="s">
        <v>114</v>
      </c>
      <c r="G21" s="360" t="s">
        <v>89</v>
      </c>
      <c r="H21" s="118"/>
      <c r="I21" s="390">
        <f>'Viherkertoimen lisätiedot'!$M$19</f>
        <v>2.0329861111111112</v>
      </c>
      <c r="J21" s="358">
        <v>0.1</v>
      </c>
      <c r="K21" s="366"/>
      <c r="L21" s="119"/>
      <c r="M21" s="542"/>
      <c r="N21" s="578"/>
      <c r="O21" s="579">
        <f t="shared" ref="O21:O33" si="0">H21*I21</f>
        <v>0</v>
      </c>
      <c r="P21" s="580"/>
      <c r="Q21" s="581"/>
      <c r="R21" s="573"/>
      <c r="S21" s="581"/>
      <c r="T21" s="581"/>
      <c r="U21" s="513"/>
      <c r="V21" s="514"/>
      <c r="W21" s="514"/>
      <c r="X21" s="514"/>
      <c r="Y21" s="514"/>
      <c r="Z21" s="514"/>
      <c r="AA21" s="514"/>
      <c r="AB21" s="514"/>
      <c r="AC21" s="514"/>
      <c r="AD21" s="514"/>
      <c r="AE21" s="514"/>
      <c r="AF21" s="514"/>
      <c r="AG21" s="514"/>
      <c r="AH21" s="514"/>
      <c r="AI21" s="514"/>
      <c r="AJ21" s="514"/>
      <c r="AK21" s="514"/>
      <c r="AL21" s="514"/>
      <c r="AM21" s="514"/>
      <c r="AN21" s="514"/>
      <c r="AO21" s="514"/>
      <c r="AP21" s="514"/>
      <c r="AQ21" s="514"/>
      <c r="AR21" s="514"/>
      <c r="AS21" s="514"/>
      <c r="AT21" s="514"/>
      <c r="AU21" s="514"/>
      <c r="AV21" s="514"/>
      <c r="AW21" s="514"/>
    </row>
    <row r="22" spans="2:49" ht="19.5">
      <c r="B22" s="558" t="str">
        <f>IF(ISERROR((($H$8*$J$8)+($H$9*$J$9)+($H$10*$J$10)+($H$15*$J$15)+($H$16*$J$16)+($H$17*$J$17)+($H$18*$J$18)+($H$19*$J$19)+($H$21*$J$21)+($H$22*$J$22)+($H$23*$J$23)+($H$24*$J$24)+($H$25*$J$25)+($H$26*$J$26)+($H$27*$J$27)+($H$28*$J$28)+($H$29*$J$29)+($H$30*$J$30)+($H$31*$J$31)+($O$43*1))/$B$10), "--", (($H$8*$J$8)+($H$9*$J$9)+($H$10*$J$10)+($H$15*$J$15)+($H$16*$J$16)+($H$17*$J$17)+($H$18*$J$18)+($H$19*$J$19)+($H$21*$J$21)+($H$22*$J$22)+($H$23*$J$23)+($H$24*$J$24)+($H$25*$J$25)+($H$26*$J$26)+($H$27*$J$27)+($H$28*$J$28)+($H$29*$J$29)+($H$30*$J$30)+($H$31*$J$31)+($O$43*1))/$B$10)</f>
        <v>--</v>
      </c>
      <c r="C22" s="238"/>
      <c r="D22" s="772"/>
      <c r="E22" s="362"/>
      <c r="F22" s="391" t="s">
        <v>115</v>
      </c>
      <c r="G22" s="392" t="s">
        <v>89</v>
      </c>
      <c r="H22" s="120"/>
      <c r="I22" s="393">
        <f>'Viherkertoimen lisätiedot'!$M$20</f>
        <v>1.6722222222222221</v>
      </c>
      <c r="J22" s="364">
        <v>0.4</v>
      </c>
      <c r="K22" s="366"/>
      <c r="L22" s="119"/>
      <c r="M22" s="542"/>
      <c r="N22" s="578"/>
      <c r="O22" s="579">
        <f t="shared" si="0"/>
        <v>0</v>
      </c>
      <c r="P22" s="580"/>
      <c r="Q22" s="581"/>
      <c r="R22" s="573"/>
      <c r="S22" s="581"/>
      <c r="T22" s="581"/>
      <c r="U22" s="513"/>
      <c r="V22" s="514"/>
      <c r="W22" s="514"/>
      <c r="X22" s="514"/>
      <c r="Y22" s="514"/>
      <c r="Z22" s="514"/>
      <c r="AA22" s="514"/>
      <c r="AB22" s="514"/>
      <c r="AC22" s="514"/>
      <c r="AD22" s="514"/>
      <c r="AE22" s="514"/>
      <c r="AF22" s="514"/>
      <c r="AG22" s="514"/>
      <c r="AH22" s="514"/>
      <c r="AI22" s="514"/>
      <c r="AJ22" s="514"/>
      <c r="AK22" s="514"/>
      <c r="AL22" s="514"/>
      <c r="AM22" s="514"/>
      <c r="AN22" s="514"/>
      <c r="AO22" s="514"/>
      <c r="AP22" s="514"/>
      <c r="AQ22" s="514"/>
      <c r="AR22" s="514"/>
      <c r="AS22" s="514"/>
      <c r="AT22" s="514"/>
      <c r="AU22" s="514"/>
      <c r="AV22" s="514"/>
      <c r="AW22" s="514"/>
    </row>
    <row r="23" spans="2:49" ht="20.25" thickBot="1">
      <c r="B23" s="552" t="str">
        <f>Tulokset!C15</f>
        <v>Ylimääräinen viivytyskapasiteetti m³</v>
      </c>
      <c r="C23" s="238"/>
      <c r="D23" s="394" t="s">
        <v>116</v>
      </c>
      <c r="E23" s="362" t="s">
        <v>117</v>
      </c>
      <c r="F23" s="395" t="s">
        <v>118</v>
      </c>
      <c r="G23" s="396" t="s">
        <v>89</v>
      </c>
      <c r="H23" s="122"/>
      <c r="I23" s="397">
        <f>'Viherkertoimen lisätiedot'!$M$21</f>
        <v>1.3885416666666663</v>
      </c>
      <c r="J23" s="375">
        <v>0.6</v>
      </c>
      <c r="K23" s="366"/>
      <c r="L23" s="119"/>
      <c r="M23" s="542"/>
      <c r="N23" s="578"/>
      <c r="O23" s="579">
        <f t="shared" si="0"/>
        <v>0</v>
      </c>
      <c r="P23" s="580"/>
      <c r="Q23" s="581"/>
      <c r="R23" s="573"/>
      <c r="S23" s="581"/>
      <c r="T23" s="581"/>
      <c r="U23" s="513"/>
      <c r="V23" s="514"/>
      <c r="W23" s="514"/>
      <c r="X23" s="514"/>
      <c r="Y23" s="514"/>
      <c r="Z23" s="514"/>
      <c r="AA23" s="514"/>
      <c r="AB23" s="514"/>
      <c r="AC23" s="514"/>
      <c r="AD23" s="514"/>
      <c r="AE23" s="514"/>
      <c r="AF23" s="514"/>
      <c r="AG23" s="514"/>
      <c r="AH23" s="514"/>
      <c r="AI23" s="514"/>
      <c r="AJ23" s="514"/>
      <c r="AK23" s="514"/>
      <c r="AL23" s="514"/>
      <c r="AM23" s="514"/>
      <c r="AN23" s="514"/>
      <c r="AO23" s="514"/>
      <c r="AP23" s="514"/>
      <c r="AQ23" s="514"/>
      <c r="AR23" s="514"/>
      <c r="AS23" s="514"/>
      <c r="AT23" s="514"/>
      <c r="AU23" s="514"/>
      <c r="AV23" s="514"/>
      <c r="AW23" s="514"/>
    </row>
    <row r="24" spans="2:49" ht="18.600000000000001" customHeight="1" thickBot="1">
      <c r="B24" s="553" t="str">
        <f>IF(ISERROR(Tulokset!E15), "--", Tulokset!E15)</f>
        <v>--</v>
      </c>
      <c r="C24" s="238"/>
      <c r="D24" s="773" t="s">
        <v>119</v>
      </c>
      <c r="E24" s="356"/>
      <c r="F24" s="398" t="s">
        <v>542</v>
      </c>
      <c r="G24" s="399" t="s">
        <v>89</v>
      </c>
      <c r="H24" s="120"/>
      <c r="I24" s="390">
        <f>'Viherkertoimen lisätiedot'!$M$22</f>
        <v>1.3155555555555556</v>
      </c>
      <c r="J24" s="364">
        <v>0.3</v>
      </c>
      <c r="K24" s="366"/>
      <c r="L24" s="119"/>
      <c r="M24" s="542"/>
      <c r="N24" s="578"/>
      <c r="O24" s="579">
        <f t="shared" si="0"/>
        <v>0</v>
      </c>
      <c r="P24" s="580"/>
      <c r="Q24" s="581"/>
      <c r="R24" s="573"/>
      <c r="S24" s="581"/>
      <c r="T24" s="581"/>
      <c r="U24" s="513"/>
      <c r="V24" s="514"/>
      <c r="W24" s="514"/>
      <c r="X24" s="514"/>
      <c r="Y24" s="514"/>
      <c r="Z24" s="514"/>
      <c r="AA24" s="514"/>
      <c r="AB24" s="514"/>
      <c r="AC24" s="514"/>
      <c r="AD24" s="514"/>
      <c r="AE24" s="514"/>
      <c r="AF24" s="514"/>
      <c r="AG24" s="514"/>
      <c r="AH24" s="514"/>
      <c r="AI24" s="514"/>
      <c r="AJ24" s="514"/>
      <c r="AK24" s="514"/>
      <c r="AL24" s="514"/>
      <c r="AM24" s="514"/>
      <c r="AN24" s="514"/>
      <c r="AO24" s="514"/>
      <c r="AP24" s="514"/>
      <c r="AQ24" s="514"/>
      <c r="AR24" s="514"/>
      <c r="AS24" s="514"/>
      <c r="AT24" s="514"/>
      <c r="AU24" s="514"/>
      <c r="AV24" s="514"/>
      <c r="AW24" s="514"/>
    </row>
    <row r="25" spans="2:49" ht="20.25" thickBot="1">
      <c r="C25" s="238"/>
      <c r="D25" s="774"/>
      <c r="E25" s="387"/>
      <c r="F25" s="400" t="s">
        <v>120</v>
      </c>
      <c r="G25" s="399" t="s">
        <v>89</v>
      </c>
      <c r="H25" s="120"/>
      <c r="I25" s="393">
        <f>'Viherkertoimen lisätiedot'!$M$23</f>
        <v>0.92527777777777764</v>
      </c>
      <c r="J25" s="364">
        <v>0.5</v>
      </c>
      <c r="K25" s="366"/>
      <c r="L25" s="119"/>
      <c r="M25" s="542"/>
      <c r="N25" s="578"/>
      <c r="O25" s="579">
        <f t="shared" si="0"/>
        <v>0</v>
      </c>
      <c r="P25" s="580"/>
      <c r="Q25" s="581"/>
      <c r="R25" s="573"/>
      <c r="S25" s="581"/>
      <c r="T25" s="581"/>
      <c r="U25" s="513"/>
      <c r="V25" s="514"/>
      <c r="W25" s="514"/>
      <c r="X25" s="514"/>
      <c r="Y25" s="514"/>
      <c r="Z25" s="514"/>
      <c r="AA25" s="514"/>
      <c r="AB25" s="514"/>
      <c r="AC25" s="514"/>
      <c r="AD25" s="514"/>
      <c r="AE25" s="514"/>
      <c r="AF25" s="514"/>
      <c r="AG25" s="514"/>
      <c r="AH25" s="514"/>
      <c r="AI25" s="514"/>
      <c r="AJ25" s="514"/>
      <c r="AK25" s="514"/>
      <c r="AL25" s="514"/>
      <c r="AM25" s="514"/>
      <c r="AN25" s="514"/>
      <c r="AO25" s="514"/>
      <c r="AP25" s="514"/>
      <c r="AQ25" s="514"/>
      <c r="AR25" s="514"/>
      <c r="AS25" s="514"/>
      <c r="AT25" s="514"/>
      <c r="AU25" s="514"/>
      <c r="AV25" s="514"/>
      <c r="AW25" s="514"/>
    </row>
    <row r="26" spans="2:49" ht="20.25" thickBot="1">
      <c r="B26" s="768" t="str">
        <f>Rajaukset!I20</f>
        <v>- Määritä viivyttävän rakenteen viivytystilavuuden keskisyvyys.
- Määritä biosuodatusalueen viivytysrakenteen keskisyvyys.</v>
      </c>
      <c r="C26" s="238"/>
      <c r="D26" s="236" t="s">
        <v>116</v>
      </c>
      <c r="E26" s="401" t="s">
        <v>117</v>
      </c>
      <c r="F26" s="402" t="s">
        <v>121</v>
      </c>
      <c r="G26" s="403" t="s">
        <v>89</v>
      </c>
      <c r="H26" s="349"/>
      <c r="I26" s="397">
        <f>'Viherkertoimen lisätiedot'!$M$24</f>
        <v>0.14027777777777778</v>
      </c>
      <c r="J26" s="375">
        <v>1</v>
      </c>
      <c r="K26" s="366"/>
      <c r="L26" s="119"/>
      <c r="M26" s="542"/>
      <c r="N26" s="578"/>
      <c r="O26" s="579">
        <f t="shared" si="0"/>
        <v>0</v>
      </c>
      <c r="P26" s="580"/>
      <c r="Q26" s="581"/>
      <c r="R26" s="573"/>
      <c r="S26" s="581"/>
      <c r="T26" s="581"/>
      <c r="U26" s="513"/>
      <c r="V26" s="514"/>
      <c r="W26" s="514"/>
      <c r="X26" s="514"/>
      <c r="Y26" s="514"/>
      <c r="Z26" s="514"/>
      <c r="AA26" s="514"/>
      <c r="AB26" s="514"/>
      <c r="AC26" s="514"/>
      <c r="AD26" s="514"/>
      <c r="AE26" s="514"/>
      <c r="AF26" s="514"/>
      <c r="AG26" s="514"/>
      <c r="AH26" s="514"/>
      <c r="AI26" s="514"/>
      <c r="AJ26" s="514"/>
      <c r="AK26" s="514"/>
      <c r="AL26" s="514"/>
      <c r="AM26" s="514"/>
      <c r="AN26" s="514"/>
      <c r="AO26" s="514"/>
      <c r="AP26" s="514"/>
      <c r="AQ26" s="514"/>
      <c r="AR26" s="514"/>
      <c r="AS26" s="514"/>
      <c r="AT26" s="514"/>
      <c r="AU26" s="514"/>
      <c r="AV26" s="514"/>
      <c r="AW26" s="514"/>
    </row>
    <row r="27" spans="2:49" ht="19.149999999999999" customHeight="1">
      <c r="B27" s="769"/>
      <c r="D27" s="771" t="s">
        <v>122</v>
      </c>
      <c r="E27" s="356" t="s">
        <v>117</v>
      </c>
      <c r="F27" s="389" t="s">
        <v>123</v>
      </c>
      <c r="G27" s="399" t="s">
        <v>89</v>
      </c>
      <c r="H27" s="120"/>
      <c r="I27" s="390">
        <f>'Viherkertoimen lisätiedot'!$M$25</f>
        <v>2.8413194444444443</v>
      </c>
      <c r="J27" s="364">
        <v>0.1</v>
      </c>
      <c r="K27" s="366"/>
      <c r="L27" s="119"/>
      <c r="M27" s="542"/>
      <c r="N27" s="578"/>
      <c r="O27" s="579">
        <f t="shared" si="0"/>
        <v>0</v>
      </c>
      <c r="P27" s="585"/>
      <c r="Q27" s="581"/>
      <c r="R27" s="573"/>
      <c r="S27" s="581"/>
      <c r="T27" s="581"/>
      <c r="U27" s="513"/>
      <c r="V27" s="514"/>
      <c r="W27" s="514"/>
      <c r="X27" s="514"/>
      <c r="Y27" s="514"/>
      <c r="Z27" s="514"/>
      <c r="AA27" s="514"/>
      <c r="AB27" s="514"/>
      <c r="AC27" s="514"/>
      <c r="AD27" s="514"/>
      <c r="AE27" s="514"/>
      <c r="AF27" s="514"/>
      <c r="AG27" s="514"/>
      <c r="AH27" s="514"/>
      <c r="AI27" s="514"/>
      <c r="AJ27" s="514"/>
      <c r="AK27" s="514"/>
      <c r="AL27" s="514"/>
      <c r="AM27" s="514"/>
      <c r="AN27" s="514"/>
      <c r="AO27" s="514"/>
      <c r="AP27" s="514"/>
      <c r="AQ27" s="514"/>
      <c r="AR27" s="514"/>
      <c r="AS27" s="514"/>
      <c r="AT27" s="514"/>
      <c r="AU27" s="514"/>
      <c r="AV27" s="514"/>
      <c r="AW27" s="514"/>
    </row>
    <row r="28" spans="2:49" ht="19.5">
      <c r="B28" s="769"/>
      <c r="D28" s="772"/>
      <c r="E28" s="362" t="s">
        <v>117</v>
      </c>
      <c r="F28" s="391" t="s">
        <v>124</v>
      </c>
      <c r="G28" s="399" t="s">
        <v>89</v>
      </c>
      <c r="H28" s="120"/>
      <c r="I28" s="393">
        <f>'Viherkertoimen lisätiedot'!$M$26</f>
        <v>2.306597222222222</v>
      </c>
      <c r="J28" s="364">
        <v>0.1</v>
      </c>
      <c r="K28" s="366"/>
      <c r="L28" s="119"/>
      <c r="M28" s="542"/>
      <c r="N28" s="578"/>
      <c r="O28" s="579">
        <f t="shared" si="0"/>
        <v>0</v>
      </c>
      <c r="P28" s="585"/>
      <c r="Q28" s="581"/>
      <c r="R28" s="573"/>
      <c r="S28" s="581"/>
      <c r="T28" s="581"/>
      <c r="U28" s="513"/>
      <c r="V28" s="514"/>
      <c r="W28" s="514"/>
      <c r="X28" s="514"/>
      <c r="Y28" s="514"/>
      <c r="Z28" s="514"/>
      <c r="AA28" s="514"/>
      <c r="AB28" s="514"/>
      <c r="AC28" s="514"/>
      <c r="AD28" s="514"/>
      <c r="AE28" s="514"/>
      <c r="AF28" s="514"/>
      <c r="AG28" s="514"/>
      <c r="AH28" s="514"/>
      <c r="AI28" s="514"/>
      <c r="AJ28" s="514"/>
      <c r="AK28" s="514"/>
      <c r="AL28" s="514"/>
      <c r="AM28" s="514"/>
      <c r="AN28" s="514"/>
      <c r="AO28" s="514"/>
      <c r="AP28" s="514"/>
      <c r="AQ28" s="514"/>
      <c r="AR28" s="514"/>
      <c r="AS28" s="514"/>
      <c r="AT28" s="514"/>
      <c r="AU28" s="514"/>
      <c r="AV28" s="514"/>
      <c r="AW28" s="514"/>
    </row>
    <row r="29" spans="2:49" ht="19.5">
      <c r="B29" s="769"/>
      <c r="D29" s="772"/>
      <c r="E29" s="362" t="s">
        <v>117</v>
      </c>
      <c r="F29" s="385" t="s">
        <v>125</v>
      </c>
      <c r="G29" s="399" t="s">
        <v>89</v>
      </c>
      <c r="H29" s="158"/>
      <c r="I29" s="393">
        <f>'Viherkertoimen lisätiedot'!$M$27</f>
        <v>2.4117361111111109</v>
      </c>
      <c r="J29" s="364">
        <v>0.1</v>
      </c>
      <c r="K29" s="366"/>
      <c r="L29" s="119"/>
      <c r="M29" s="542"/>
      <c r="N29" s="578"/>
      <c r="O29" s="579">
        <f t="shared" si="0"/>
        <v>0</v>
      </c>
      <c r="P29" s="585"/>
      <c r="Q29" s="581"/>
      <c r="R29" s="573"/>
      <c r="S29" s="581"/>
      <c r="T29" s="581"/>
      <c r="U29" s="513"/>
      <c r="V29" s="514"/>
      <c r="W29" s="514"/>
      <c r="X29" s="514"/>
      <c r="Y29" s="514"/>
      <c r="Z29" s="514"/>
      <c r="AA29" s="514"/>
      <c r="AB29" s="514"/>
      <c r="AC29" s="514"/>
      <c r="AD29" s="514"/>
      <c r="AE29" s="514"/>
      <c r="AF29" s="514"/>
      <c r="AG29" s="514"/>
      <c r="AH29" s="514"/>
      <c r="AI29" s="514"/>
      <c r="AJ29" s="514"/>
      <c r="AK29" s="514"/>
      <c r="AL29" s="514"/>
      <c r="AM29" s="514"/>
      <c r="AN29" s="514"/>
      <c r="AO29" s="514"/>
      <c r="AP29" s="514"/>
      <c r="AQ29" s="514"/>
      <c r="AR29" s="514"/>
      <c r="AS29" s="514"/>
      <c r="AT29" s="514"/>
      <c r="AU29" s="514"/>
      <c r="AV29" s="514"/>
      <c r="AW29" s="514"/>
    </row>
    <row r="30" spans="2:49" ht="27">
      <c r="B30" s="769"/>
      <c r="D30" s="772"/>
      <c r="E30" s="362" t="s">
        <v>117</v>
      </c>
      <c r="F30" s="385" t="s">
        <v>126</v>
      </c>
      <c r="G30" s="399" t="s">
        <v>89</v>
      </c>
      <c r="H30" s="120"/>
      <c r="I30" s="393">
        <f>'Viherkertoimen lisätiedot'!$M$28</f>
        <v>2.0229166666666663</v>
      </c>
      <c r="J30" s="364">
        <v>0.1</v>
      </c>
      <c r="K30" s="366"/>
      <c r="L30" s="119"/>
      <c r="M30" s="542"/>
      <c r="N30" s="578"/>
      <c r="O30" s="579">
        <f t="shared" si="0"/>
        <v>0</v>
      </c>
      <c r="P30" s="585"/>
      <c r="Q30" s="581"/>
      <c r="R30" s="573"/>
      <c r="S30" s="581"/>
      <c r="T30" s="581"/>
      <c r="U30" s="513"/>
      <c r="V30" s="514"/>
      <c r="W30" s="514"/>
      <c r="X30" s="514"/>
      <c r="Y30" s="514"/>
      <c r="Z30" s="514"/>
      <c r="AA30" s="514"/>
      <c r="AB30" s="514"/>
      <c r="AC30" s="514"/>
      <c r="AD30" s="514"/>
      <c r="AE30" s="514"/>
      <c r="AF30" s="514"/>
      <c r="AG30" s="514"/>
      <c r="AH30" s="514"/>
      <c r="AI30" s="514"/>
      <c r="AJ30" s="514"/>
      <c r="AK30" s="514"/>
      <c r="AL30" s="514"/>
      <c r="AM30" s="514"/>
      <c r="AN30" s="514"/>
      <c r="AO30" s="514"/>
      <c r="AP30" s="514"/>
      <c r="AQ30" s="514"/>
      <c r="AR30" s="514"/>
      <c r="AS30" s="514"/>
      <c r="AT30" s="514"/>
      <c r="AU30" s="514"/>
      <c r="AV30" s="514"/>
      <c r="AW30" s="514"/>
    </row>
    <row r="31" spans="2:49" ht="19.5">
      <c r="B31" s="769"/>
      <c r="C31" s="775"/>
      <c r="D31" s="772"/>
      <c r="E31" s="362" t="s">
        <v>117</v>
      </c>
      <c r="F31" s="391" t="s">
        <v>127</v>
      </c>
      <c r="G31" s="399" t="s">
        <v>89</v>
      </c>
      <c r="H31" s="120"/>
      <c r="I31" s="393">
        <f>'Viherkertoimen lisätiedot'!$M$29</f>
        <v>1.5229166666666665</v>
      </c>
      <c r="J31" s="364">
        <v>0.1</v>
      </c>
      <c r="K31" s="366"/>
      <c r="L31" s="404"/>
      <c r="M31" s="404"/>
      <c r="N31" s="586"/>
      <c r="O31" s="579">
        <f t="shared" si="0"/>
        <v>0</v>
      </c>
      <c r="P31" s="580"/>
      <c r="Q31" s="581"/>
      <c r="R31" s="573"/>
      <c r="S31" s="581"/>
      <c r="T31" s="581"/>
      <c r="U31" s="513"/>
      <c r="V31" s="514"/>
      <c r="W31" s="514"/>
      <c r="X31" s="514"/>
      <c r="Y31" s="514"/>
      <c r="Z31" s="514"/>
      <c r="AA31" s="514"/>
      <c r="AB31" s="514"/>
      <c r="AC31" s="514"/>
      <c r="AD31" s="514"/>
      <c r="AE31" s="514"/>
      <c r="AF31" s="514"/>
      <c r="AG31" s="514"/>
      <c r="AH31" s="514"/>
      <c r="AI31" s="514"/>
      <c r="AJ31" s="514"/>
      <c r="AK31" s="514"/>
      <c r="AL31" s="514"/>
      <c r="AM31" s="514"/>
      <c r="AN31" s="514"/>
      <c r="AO31" s="514"/>
      <c r="AP31" s="514"/>
      <c r="AQ31" s="514"/>
      <c r="AR31" s="514"/>
      <c r="AS31" s="514"/>
      <c r="AT31" s="514"/>
      <c r="AU31" s="514"/>
      <c r="AV31" s="514"/>
      <c r="AW31" s="514"/>
    </row>
    <row r="32" spans="2:49" ht="19.5">
      <c r="B32" s="769"/>
      <c r="C32" s="775"/>
      <c r="D32" s="772"/>
      <c r="E32" s="362" t="s">
        <v>117</v>
      </c>
      <c r="F32" s="405" t="s">
        <v>128</v>
      </c>
      <c r="G32" s="399" t="s">
        <v>129</v>
      </c>
      <c r="H32" s="158"/>
      <c r="I32" s="393">
        <f>'Viherkertoimen lisätiedot'!$M$30</f>
        <v>1.364236111111111</v>
      </c>
      <c r="J32" s="364" t="s">
        <v>130</v>
      </c>
      <c r="K32" s="406"/>
      <c r="L32" s="117"/>
      <c r="M32" s="126"/>
      <c r="N32" s="581"/>
      <c r="O32" s="579">
        <f t="shared" si="0"/>
        <v>0</v>
      </c>
      <c r="P32" s="587"/>
      <c r="Q32" s="581"/>
      <c r="R32" s="573"/>
      <c r="S32" s="581"/>
      <c r="T32" s="581"/>
      <c r="U32" s="513"/>
      <c r="V32" s="514"/>
      <c r="W32" s="514"/>
      <c r="X32" s="514"/>
      <c r="Y32" s="514"/>
      <c r="Z32" s="514"/>
      <c r="AA32" s="514"/>
      <c r="AB32" s="514"/>
      <c r="AC32" s="514"/>
      <c r="AD32" s="514"/>
      <c r="AE32" s="514"/>
      <c r="AF32" s="514"/>
      <c r="AG32" s="514"/>
      <c r="AH32" s="514"/>
      <c r="AI32" s="514"/>
      <c r="AJ32" s="514"/>
      <c r="AK32" s="514"/>
      <c r="AL32" s="514"/>
      <c r="AM32" s="514"/>
      <c r="AN32" s="514"/>
      <c r="AO32" s="514"/>
      <c r="AP32" s="514"/>
      <c r="AQ32" s="514"/>
      <c r="AR32" s="514"/>
      <c r="AS32" s="514"/>
      <c r="AT32" s="514"/>
      <c r="AU32" s="514"/>
      <c r="AV32" s="514"/>
      <c r="AW32" s="514"/>
    </row>
    <row r="33" spans="2:49" ht="20.25" thickBot="1">
      <c r="B33" s="769"/>
      <c r="C33" s="775"/>
      <c r="D33" s="236" t="s">
        <v>116</v>
      </c>
      <c r="E33" s="401" t="s">
        <v>117</v>
      </c>
      <c r="F33" s="407" t="s">
        <v>532</v>
      </c>
      <c r="G33" s="364" t="s">
        <v>132</v>
      </c>
      <c r="H33" s="120"/>
      <c r="I33" s="397">
        <f>'Viherkertoimen lisätiedot'!$M$31</f>
        <v>1.6041666666666665</v>
      </c>
      <c r="J33" s="364" t="s">
        <v>130</v>
      </c>
      <c r="K33" s="408"/>
      <c r="L33" s="409" t="str">
        <f>IF(ISBLANK(P34),"esim. asfaltoitu pysäköintialue, jolta hulevedet ohjataan alueen yhteydessä olevalle suodatuskaistalle",P34)</f>
        <v>esim. asfaltoitu pysäköintialue, jolta hulevedet ohjataan alueen yhteydessä olevalle suodatuskaistalle</v>
      </c>
      <c r="M33" s="543"/>
      <c r="N33" s="588"/>
      <c r="O33" s="579">
        <f t="shared" si="0"/>
        <v>0</v>
      </c>
      <c r="P33" s="589"/>
      <c r="Q33" s="581"/>
      <c r="R33" s="573"/>
      <c r="S33" s="581"/>
      <c r="T33" s="581"/>
      <c r="U33" s="513"/>
      <c r="V33" s="514"/>
      <c r="W33" s="514"/>
      <c r="X33" s="514"/>
      <c r="Y33" s="514"/>
      <c r="Z33" s="514"/>
      <c r="AA33" s="514"/>
      <c r="AB33" s="514"/>
      <c r="AC33" s="514"/>
      <c r="AD33" s="514"/>
      <c r="AE33" s="514"/>
      <c r="AF33" s="514"/>
      <c r="AG33" s="514"/>
      <c r="AH33" s="514"/>
      <c r="AI33" s="514"/>
      <c r="AJ33" s="514"/>
      <c r="AK33" s="514"/>
      <c r="AL33" s="514"/>
      <c r="AM33" s="514"/>
      <c r="AN33" s="514"/>
      <c r="AO33" s="514"/>
      <c r="AP33" s="514"/>
      <c r="AQ33" s="514"/>
      <c r="AR33" s="514"/>
      <c r="AS33" s="514"/>
      <c r="AT33" s="514"/>
      <c r="AU33" s="514"/>
      <c r="AV33" s="514"/>
      <c r="AW33" s="514"/>
    </row>
    <row r="34" spans="2:49" ht="19.5">
      <c r="B34" s="769"/>
      <c r="C34" s="775"/>
      <c r="D34" s="766" t="s">
        <v>133</v>
      </c>
      <c r="E34" s="767"/>
      <c r="F34" s="412" t="s">
        <v>524</v>
      </c>
      <c r="G34" s="413" t="s">
        <v>82</v>
      </c>
      <c r="H34" s="123"/>
      <c r="I34" s="390">
        <f>'Viherkertoimen lisätiedot'!$M$32</f>
        <v>1.1944444444444442</v>
      </c>
      <c r="J34" s="414" t="s">
        <v>130</v>
      </c>
      <c r="K34" s="408"/>
      <c r="L34" s="415" t="str">
        <f>IF(ISBLANK(P34),"esim. kaksi omenapuuta ja neljä mustaherukkapensasta pihan keskellä",P34)</f>
        <v>esim. kaksi omenapuuta ja neljä mustaherukkapensasta pihan keskellä</v>
      </c>
      <c r="M34" s="544"/>
      <c r="N34" s="590"/>
      <c r="O34" s="579">
        <f>H34*I34*$R$10</f>
        <v>0</v>
      </c>
      <c r="P34" s="591"/>
      <c r="Q34" s="581"/>
      <c r="R34" s="573"/>
      <c r="S34" s="581"/>
      <c r="T34" s="581"/>
      <c r="U34" s="513"/>
      <c r="V34" s="514"/>
      <c r="W34" s="514"/>
      <c r="X34" s="514"/>
      <c r="Y34" s="514"/>
      <c r="Z34" s="514"/>
      <c r="AA34" s="514"/>
      <c r="AB34" s="514"/>
      <c r="AC34" s="514"/>
      <c r="AD34" s="514"/>
      <c r="AE34" s="514"/>
      <c r="AF34" s="514"/>
      <c r="AG34" s="514"/>
      <c r="AH34" s="514"/>
      <c r="AI34" s="514"/>
      <c r="AJ34" s="514"/>
      <c r="AK34" s="514"/>
      <c r="AL34" s="514"/>
      <c r="AM34" s="514"/>
      <c r="AN34" s="514"/>
      <c r="AO34" s="514"/>
      <c r="AP34" s="514"/>
      <c r="AQ34" s="514"/>
      <c r="AR34" s="514"/>
      <c r="AS34" s="514"/>
      <c r="AT34" s="514"/>
      <c r="AU34" s="514"/>
      <c r="AV34" s="514"/>
      <c r="AW34" s="514"/>
    </row>
    <row r="35" spans="2:49" ht="19.5">
      <c r="B35" s="769"/>
      <c r="C35" s="775"/>
      <c r="D35" s="410"/>
      <c r="E35" s="362" t="s">
        <v>117</v>
      </c>
      <c r="F35" s="400" t="s">
        <v>134</v>
      </c>
      <c r="G35" s="416" t="s">
        <v>82</v>
      </c>
      <c r="H35" s="120"/>
      <c r="I35" s="393">
        <f>'Viherkertoimen lisätiedot'!$M$33</f>
        <v>0.69562499999999994</v>
      </c>
      <c r="J35" s="417" t="s">
        <v>130</v>
      </c>
      <c r="K35" s="408"/>
      <c r="L35" s="415" t="str">
        <f>IF(ISBLANK(P35),"esim. kaksi omenapuuta ja neljä mustaherukkapensasta pihan keskellä",P35)</f>
        <v>esim. kaksi omenapuuta ja neljä mustaherukkapensasta pihan keskellä</v>
      </c>
      <c r="M35" s="544"/>
      <c r="N35" s="590"/>
      <c r="O35" s="579">
        <f>H35*I35*$R$11</f>
        <v>0</v>
      </c>
      <c r="P35" s="591"/>
      <c r="Q35" s="581"/>
      <c r="R35" s="573"/>
      <c r="S35" s="581"/>
      <c r="T35" s="581"/>
      <c r="U35" s="513"/>
      <c r="V35" s="514"/>
      <c r="W35" s="514"/>
      <c r="X35" s="514"/>
      <c r="Y35" s="514"/>
      <c r="Z35" s="514"/>
      <c r="AA35" s="514"/>
      <c r="AB35" s="514"/>
      <c r="AC35" s="514"/>
      <c r="AD35" s="514"/>
      <c r="AE35" s="514"/>
      <c r="AF35" s="514"/>
      <c r="AG35" s="514"/>
      <c r="AH35" s="514"/>
      <c r="AI35" s="514"/>
      <c r="AJ35" s="514"/>
      <c r="AK35" s="514"/>
      <c r="AL35" s="514"/>
      <c r="AM35" s="514"/>
      <c r="AN35" s="514"/>
      <c r="AO35" s="514"/>
      <c r="AP35" s="514"/>
      <c r="AQ35" s="514"/>
      <c r="AR35" s="514"/>
      <c r="AS35" s="514"/>
      <c r="AT35" s="514"/>
      <c r="AU35" s="514"/>
      <c r="AV35" s="514"/>
      <c r="AW35" s="514"/>
    </row>
    <row r="36" spans="2:49" ht="20.25" thickBot="1">
      <c r="B36" s="770"/>
      <c r="C36" s="775"/>
      <c r="D36" s="410"/>
      <c r="E36" s="411"/>
      <c r="F36" s="418" t="s">
        <v>523</v>
      </c>
      <c r="G36" s="416" t="s">
        <v>82</v>
      </c>
      <c r="H36" s="120"/>
      <c r="I36" s="393">
        <f>'Viherkertoimen lisätiedot'!$M$33</f>
        <v>0.69562499999999994</v>
      </c>
      <c r="J36" s="417" t="s">
        <v>130</v>
      </c>
      <c r="K36" s="408"/>
      <c r="L36" s="415" t="str">
        <f>IF(ISBLANK(P36),"esim. kaksi omenapuuta ja neljä mustaherukkapensasta pihan keskellä",P36)</f>
        <v>esim. kaksi omenapuuta ja neljä mustaherukkapensasta pihan keskellä</v>
      </c>
      <c r="M36" s="544"/>
      <c r="N36" s="590"/>
      <c r="O36" s="579">
        <f>H36*I36*R12</f>
        <v>0</v>
      </c>
      <c r="P36" s="591"/>
      <c r="Q36" s="581"/>
      <c r="R36" s="573"/>
      <c r="S36" s="581"/>
      <c r="T36" s="581"/>
      <c r="U36" s="513"/>
      <c r="V36" s="514"/>
      <c r="W36" s="514"/>
      <c r="X36" s="514"/>
      <c r="Y36" s="514"/>
      <c r="Z36" s="514"/>
      <c r="AA36" s="514"/>
      <c r="AB36" s="514"/>
      <c r="AC36" s="514"/>
      <c r="AD36" s="514"/>
      <c r="AE36" s="514"/>
      <c r="AF36" s="514"/>
      <c r="AG36" s="514"/>
      <c r="AH36" s="514"/>
      <c r="AI36" s="514"/>
      <c r="AJ36" s="514"/>
      <c r="AK36" s="514"/>
      <c r="AL36" s="514"/>
      <c r="AM36" s="514"/>
      <c r="AN36" s="514"/>
      <c r="AO36" s="514"/>
      <c r="AP36" s="514"/>
      <c r="AQ36" s="514"/>
      <c r="AR36" s="514"/>
      <c r="AS36" s="514"/>
      <c r="AT36" s="514"/>
      <c r="AU36" s="514"/>
      <c r="AV36" s="514"/>
      <c r="AW36" s="514"/>
    </row>
    <row r="37" spans="2:49" ht="36">
      <c r="B37" s="419"/>
      <c r="C37" s="775"/>
      <c r="D37" s="420"/>
      <c r="E37" s="421"/>
      <c r="F37" s="422" t="s">
        <v>135</v>
      </c>
      <c r="G37" s="416" t="s">
        <v>82</v>
      </c>
      <c r="H37" s="120"/>
      <c r="I37" s="393">
        <f>'Viherkertoimen lisätiedot'!$M$35</f>
        <v>1.1760416666666664</v>
      </c>
      <c r="J37" s="417" t="s">
        <v>136</v>
      </c>
      <c r="K37" s="408"/>
      <c r="L37" s="409" t="str">
        <f>IF(ISBLANK(P37),"esim. kolme lehmusta rakennuksen lounaispuolella",P37)</f>
        <v>esim. kolme lehmusta rakennuksen lounaispuolella</v>
      </c>
      <c r="M37" s="543"/>
      <c r="N37" s="588"/>
      <c r="O37" s="579">
        <f>H37*I37*$R$5</f>
        <v>0</v>
      </c>
      <c r="P37" s="591"/>
      <c r="Q37" s="581"/>
      <c r="R37" s="573"/>
      <c r="S37" s="581"/>
      <c r="T37" s="581"/>
      <c r="U37" s="513"/>
      <c r="V37" s="514"/>
      <c r="W37" s="514"/>
      <c r="X37" s="514"/>
      <c r="Y37" s="514"/>
      <c r="Z37" s="514"/>
      <c r="AA37" s="514"/>
      <c r="AB37" s="514"/>
      <c r="AC37" s="514"/>
      <c r="AD37" s="514"/>
      <c r="AE37" s="514"/>
      <c r="AF37" s="514"/>
      <c r="AG37" s="514"/>
      <c r="AH37" s="514"/>
      <c r="AI37" s="514"/>
      <c r="AJ37" s="514"/>
      <c r="AK37" s="514"/>
      <c r="AL37" s="514"/>
      <c r="AM37" s="514"/>
      <c r="AN37" s="514"/>
      <c r="AO37" s="514"/>
      <c r="AP37" s="514"/>
      <c r="AQ37" s="514"/>
      <c r="AR37" s="514"/>
      <c r="AS37" s="514"/>
      <c r="AT37" s="514"/>
      <c r="AU37" s="514"/>
      <c r="AV37" s="514"/>
      <c r="AW37" s="514"/>
    </row>
    <row r="38" spans="2:49" ht="19.5">
      <c r="B38" s="117"/>
      <c r="C38" s="775"/>
      <c r="D38" s="420"/>
      <c r="E38" s="421"/>
      <c r="F38" s="422" t="s">
        <v>137</v>
      </c>
      <c r="G38" s="416" t="s">
        <v>82</v>
      </c>
      <c r="H38" s="120"/>
      <c r="I38" s="393">
        <f>'Viherkertoimen lisätiedot'!$M$36</f>
        <v>1.1760416666666664</v>
      </c>
      <c r="J38" s="417" t="s">
        <v>136</v>
      </c>
      <c r="K38" s="408"/>
      <c r="L38" s="409" t="str">
        <f>IF(ISBLANK(P38),"esim. kolme pihlajaa talon B lounaispuolella",P38)</f>
        <v>esim. kolme pihlajaa talon B lounaispuolella</v>
      </c>
      <c r="M38" s="543"/>
      <c r="N38" s="588"/>
      <c r="O38" s="579">
        <f>H38*I38*$R$7</f>
        <v>0</v>
      </c>
      <c r="P38" s="591"/>
      <c r="Q38" s="581"/>
      <c r="R38" s="573"/>
      <c r="S38" s="581"/>
      <c r="T38" s="581"/>
      <c r="U38" s="513"/>
      <c r="V38" s="514"/>
      <c r="W38" s="514"/>
      <c r="X38" s="514"/>
      <c r="Y38" s="514"/>
      <c r="Z38" s="514"/>
      <c r="AA38" s="514"/>
      <c r="AB38" s="514"/>
      <c r="AC38" s="514"/>
      <c r="AD38" s="514"/>
      <c r="AE38" s="514"/>
      <c r="AF38" s="514"/>
      <c r="AG38" s="514"/>
      <c r="AH38" s="514"/>
      <c r="AI38" s="514"/>
      <c r="AJ38" s="514"/>
      <c r="AK38" s="514"/>
      <c r="AL38" s="514"/>
      <c r="AM38" s="514"/>
      <c r="AN38" s="514"/>
      <c r="AO38" s="514"/>
      <c r="AP38" s="514"/>
      <c r="AQ38" s="514"/>
      <c r="AR38" s="514"/>
      <c r="AS38" s="514"/>
      <c r="AT38" s="514"/>
      <c r="AU38" s="514"/>
      <c r="AV38" s="514"/>
      <c r="AW38" s="514"/>
    </row>
    <row r="39" spans="2:49" ht="19.5">
      <c r="B39" s="117"/>
      <c r="C39" s="775"/>
      <c r="D39" s="420"/>
      <c r="E39" s="421"/>
      <c r="F39" s="400" t="s">
        <v>138</v>
      </c>
      <c r="G39" s="416" t="s">
        <v>82</v>
      </c>
      <c r="H39" s="120"/>
      <c r="I39" s="393">
        <f>'Viherkertoimen lisätiedot'!$M$37</f>
        <v>0.15868055555555555</v>
      </c>
      <c r="J39" s="417" t="s">
        <v>130</v>
      </c>
      <c r="K39" s="408"/>
      <c r="L39" s="409" t="str">
        <f>IF(ISBLANK(P39),"esim. kolme pihlajaa talon B lounaispuolella",P39)</f>
        <v>esim. kolme pihlajaa talon B lounaispuolella</v>
      </c>
      <c r="M39" s="543"/>
      <c r="N39" s="588"/>
      <c r="O39" s="579">
        <f>H39*I39</f>
        <v>0</v>
      </c>
      <c r="P39" s="591"/>
      <c r="Q39" s="581"/>
      <c r="R39" s="573"/>
      <c r="S39" s="581"/>
      <c r="T39" s="581"/>
      <c r="U39" s="513"/>
      <c r="V39" s="514"/>
      <c r="W39" s="514"/>
      <c r="X39" s="514"/>
      <c r="Y39" s="514"/>
      <c r="Z39" s="514"/>
      <c r="AA39" s="514"/>
      <c r="AB39" s="514"/>
      <c r="AC39" s="514"/>
      <c r="AD39" s="514"/>
      <c r="AE39" s="514"/>
      <c r="AF39" s="514"/>
      <c r="AG39" s="514"/>
      <c r="AH39" s="514"/>
      <c r="AI39" s="514"/>
      <c r="AJ39" s="514"/>
      <c r="AK39" s="514"/>
      <c r="AL39" s="514"/>
      <c r="AM39" s="514"/>
      <c r="AN39" s="514"/>
      <c r="AO39" s="514"/>
      <c r="AP39" s="514"/>
      <c r="AQ39" s="514"/>
      <c r="AR39" s="514"/>
      <c r="AS39" s="514"/>
      <c r="AT39" s="514"/>
      <c r="AU39" s="514"/>
      <c r="AV39" s="514"/>
      <c r="AW39" s="514"/>
    </row>
    <row r="40" spans="2:49" ht="20.25" thickBot="1">
      <c r="B40" s="117"/>
      <c r="C40" s="775"/>
      <c r="D40" s="423"/>
      <c r="E40" s="424"/>
      <c r="F40" s="425" t="s">
        <v>139</v>
      </c>
      <c r="G40" s="426" t="s">
        <v>82</v>
      </c>
      <c r="H40" s="124"/>
      <c r="I40" s="397">
        <f>'Viherkertoimen lisätiedot'!$M$38</f>
        <v>0.15868055555555555</v>
      </c>
      <c r="J40" s="427" t="s">
        <v>130</v>
      </c>
      <c r="K40" s="408"/>
      <c r="L40" s="409" t="str">
        <f>IF(ISBLANK(P40),"esim. kolme pihlajaa talon B lounaispuolella",P40)</f>
        <v>esim. kolme pihlajaa talon B lounaispuolella</v>
      </c>
      <c r="M40" s="543"/>
      <c r="N40" s="588"/>
      <c r="O40" s="579">
        <f>H40*I40</f>
        <v>0</v>
      </c>
      <c r="P40" s="591"/>
      <c r="Q40" s="581"/>
      <c r="R40" s="573"/>
      <c r="S40" s="581"/>
      <c r="T40" s="581"/>
      <c r="U40" s="513"/>
      <c r="V40" s="514"/>
      <c r="W40" s="514"/>
      <c r="X40" s="514"/>
      <c r="Y40" s="514"/>
      <c r="Z40" s="514"/>
      <c r="AA40" s="514"/>
      <c r="AB40" s="514"/>
      <c r="AC40" s="514"/>
      <c r="AD40" s="514"/>
      <c r="AE40" s="514"/>
      <c r="AF40" s="514"/>
      <c r="AG40" s="514"/>
      <c r="AH40" s="514"/>
      <c r="AI40" s="514"/>
      <c r="AJ40" s="514"/>
      <c r="AK40" s="514"/>
      <c r="AL40" s="514"/>
      <c r="AM40" s="514"/>
      <c r="AN40" s="514"/>
      <c r="AO40" s="514"/>
      <c r="AP40" s="514"/>
      <c r="AQ40" s="514"/>
      <c r="AR40" s="514"/>
      <c r="AS40" s="514"/>
      <c r="AT40" s="514"/>
      <c r="AU40" s="514"/>
      <c r="AV40" s="514"/>
      <c r="AW40" s="514"/>
    </row>
    <row r="41" spans="2:49" ht="19.5">
      <c r="B41" s="125"/>
      <c r="C41" s="775"/>
      <c r="D41" s="117"/>
      <c r="E41" s="117"/>
      <c r="F41" s="428"/>
      <c r="G41" s="117"/>
      <c r="H41" s="117"/>
      <c r="I41" s="429" t="s">
        <v>140</v>
      </c>
      <c r="J41" s="72"/>
      <c r="K41" s="406"/>
      <c r="L41" s="430"/>
      <c r="M41" s="545"/>
      <c r="N41" s="592"/>
      <c r="O41" s="581"/>
      <c r="P41" s="591"/>
      <c r="Q41" s="581"/>
      <c r="R41" s="573"/>
      <c r="S41" s="581"/>
      <c r="T41" s="581"/>
      <c r="U41" s="513"/>
      <c r="V41" s="514"/>
      <c r="W41" s="514"/>
      <c r="X41" s="514"/>
      <c r="Y41" s="514"/>
      <c r="Z41" s="514"/>
      <c r="AA41" s="514"/>
      <c r="AB41" s="514"/>
      <c r="AC41" s="514"/>
      <c r="AD41" s="514"/>
      <c r="AE41" s="514"/>
      <c r="AF41" s="514"/>
      <c r="AG41" s="514"/>
      <c r="AH41" s="514"/>
      <c r="AI41" s="514"/>
      <c r="AJ41" s="514"/>
      <c r="AK41" s="514"/>
      <c r="AL41" s="514"/>
      <c r="AM41" s="514"/>
      <c r="AN41" s="514"/>
      <c r="AO41" s="514"/>
      <c r="AP41" s="514"/>
      <c r="AQ41" s="514"/>
      <c r="AR41" s="514"/>
      <c r="AS41" s="514"/>
      <c r="AT41" s="514"/>
      <c r="AU41" s="514"/>
      <c r="AV41" s="514"/>
      <c r="AW41" s="514"/>
    </row>
    <row r="42" spans="2:49" ht="20.25" thickBot="1">
      <c r="B42" s="127"/>
      <c r="D42" s="117"/>
      <c r="E42" s="117"/>
      <c r="F42" s="128"/>
      <c r="G42" s="117"/>
      <c r="H42" s="117"/>
      <c r="I42" s="117"/>
      <c r="J42" s="72"/>
      <c r="K42" s="406"/>
      <c r="L42" s="129"/>
      <c r="M42" s="546"/>
      <c r="N42" s="593"/>
      <c r="O42" s="581" t="s">
        <v>529</v>
      </c>
      <c r="P42" s="594"/>
      <c r="Q42" s="595"/>
      <c r="R42" s="573"/>
      <c r="S42" s="581"/>
      <c r="T42" s="581"/>
      <c r="U42" s="513"/>
      <c r="V42" s="514"/>
      <c r="W42" s="514"/>
      <c r="X42" s="514"/>
      <c r="Y42" s="514"/>
      <c r="Z42" s="514"/>
      <c r="AA42" s="514"/>
      <c r="AB42" s="514"/>
      <c r="AC42" s="514"/>
      <c r="AD42" s="514"/>
      <c r="AE42" s="514"/>
      <c r="AF42" s="514"/>
      <c r="AG42" s="514"/>
      <c r="AH42" s="514"/>
      <c r="AI42" s="514"/>
      <c r="AJ42" s="514"/>
      <c r="AK42" s="514"/>
      <c r="AL42" s="514"/>
      <c r="AM42" s="514"/>
      <c r="AN42" s="514"/>
      <c r="AO42" s="514"/>
      <c r="AP42" s="514"/>
      <c r="AQ42" s="514"/>
      <c r="AR42" s="514"/>
      <c r="AS42" s="514"/>
      <c r="AT42" s="514"/>
      <c r="AU42" s="514"/>
      <c r="AV42" s="514"/>
      <c r="AW42" s="514"/>
    </row>
    <row r="43" spans="2:49" s="117" customFormat="1" ht="20.25" thickBot="1">
      <c r="D43" s="431" t="s">
        <v>141</v>
      </c>
      <c r="F43" s="130"/>
      <c r="J43" s="432" t="s">
        <v>59</v>
      </c>
      <c r="K43" s="433"/>
      <c r="L43" s="72"/>
      <c r="M43" s="126"/>
      <c r="N43" s="581"/>
      <c r="O43" s="596">
        <f>Rajaukset!I14-Viherkerroin!H22-Viherkerroin!H21-Viherkerroin!H23</f>
        <v>0</v>
      </c>
      <c r="P43" s="594"/>
      <c r="Q43" s="581"/>
      <c r="R43" s="573"/>
      <c r="S43" s="581"/>
      <c r="T43" s="581"/>
      <c r="U43" s="513"/>
      <c r="V43" s="126"/>
      <c r="W43" s="126"/>
      <c r="X43" s="126"/>
      <c r="Y43" s="126"/>
      <c r="Z43" s="126"/>
      <c r="AA43" s="126"/>
      <c r="AB43" s="126"/>
      <c r="AC43" s="126"/>
      <c r="AD43" s="126"/>
      <c r="AE43" s="126"/>
      <c r="AF43" s="126"/>
      <c r="AG43" s="126"/>
      <c r="AH43" s="126"/>
      <c r="AI43" s="126"/>
      <c r="AJ43" s="126"/>
      <c r="AK43" s="126"/>
      <c r="AL43" s="126"/>
      <c r="AM43" s="126"/>
      <c r="AN43" s="126"/>
      <c r="AO43" s="126"/>
      <c r="AP43" s="126"/>
      <c r="AQ43" s="126"/>
      <c r="AR43" s="126"/>
      <c r="AS43" s="126"/>
      <c r="AT43" s="126"/>
      <c r="AU43" s="126"/>
      <c r="AV43" s="126"/>
      <c r="AW43" s="126"/>
    </row>
    <row r="44" spans="2:49" s="117" customFormat="1" ht="19.5">
      <c r="F44" s="434"/>
      <c r="J44" s="72"/>
      <c r="K44" s="433"/>
      <c r="L44" s="72"/>
      <c r="M44" s="126"/>
      <c r="N44" s="597"/>
      <c r="O44" s="597"/>
      <c r="P44" s="598"/>
      <c r="Q44" s="597"/>
      <c r="R44" s="599"/>
      <c r="S44" s="597"/>
      <c r="T44" s="597"/>
      <c r="U44" s="126"/>
      <c r="V44" s="126"/>
      <c r="W44" s="126"/>
      <c r="X44" s="126"/>
      <c r="Y44" s="126"/>
      <c r="Z44" s="126"/>
      <c r="AA44" s="126"/>
      <c r="AB44" s="126"/>
      <c r="AC44" s="126"/>
      <c r="AD44" s="126"/>
      <c r="AE44" s="126"/>
      <c r="AF44" s="126"/>
      <c r="AG44" s="126"/>
      <c r="AH44" s="126"/>
      <c r="AI44" s="126"/>
      <c r="AJ44" s="126"/>
      <c r="AK44" s="126"/>
      <c r="AL44" s="126"/>
      <c r="AM44" s="126"/>
      <c r="AN44" s="126"/>
      <c r="AO44" s="126"/>
      <c r="AP44" s="126"/>
      <c r="AQ44" s="126"/>
      <c r="AR44" s="126"/>
      <c r="AS44" s="126"/>
      <c r="AT44" s="126"/>
      <c r="AU44" s="126"/>
      <c r="AV44" s="126"/>
      <c r="AW44" s="126"/>
    </row>
    <row r="45" spans="2:49" s="117" customFormat="1" ht="19.5">
      <c r="F45" s="434"/>
      <c r="J45" s="72"/>
      <c r="K45" s="433"/>
      <c r="L45" s="72"/>
      <c r="M45" s="126"/>
      <c r="N45" s="597"/>
      <c r="O45" s="597"/>
      <c r="P45" s="598"/>
      <c r="Q45" s="597"/>
      <c r="R45" s="599"/>
      <c r="S45" s="597"/>
      <c r="T45" s="597"/>
      <c r="U45" s="126"/>
      <c r="V45" s="126"/>
      <c r="W45" s="126"/>
      <c r="X45" s="126"/>
      <c r="Y45" s="126"/>
      <c r="Z45" s="126"/>
      <c r="AA45" s="126"/>
      <c r="AB45" s="126"/>
      <c r="AC45" s="126"/>
      <c r="AD45" s="126"/>
      <c r="AE45" s="126"/>
      <c r="AF45" s="126"/>
      <c r="AG45" s="126"/>
      <c r="AH45" s="126"/>
      <c r="AI45" s="126"/>
      <c r="AJ45" s="126"/>
      <c r="AK45" s="126"/>
      <c r="AL45" s="126"/>
      <c r="AM45" s="126"/>
      <c r="AN45" s="126"/>
      <c r="AO45" s="126"/>
      <c r="AP45" s="126"/>
      <c r="AQ45" s="126"/>
      <c r="AR45" s="126"/>
      <c r="AS45" s="126"/>
      <c r="AT45" s="126"/>
      <c r="AU45" s="126"/>
      <c r="AV45" s="126"/>
      <c r="AW45" s="126"/>
    </row>
    <row r="46" spans="2:49" s="117" customFormat="1" ht="48">
      <c r="D46" s="555" t="s">
        <v>518</v>
      </c>
      <c r="F46" s="131" t="s">
        <v>543</v>
      </c>
      <c r="J46" s="72"/>
      <c r="K46" s="433"/>
      <c r="L46" s="72"/>
      <c r="M46" s="72"/>
      <c r="N46" s="597"/>
      <c r="O46" s="597"/>
      <c r="P46" s="598"/>
      <c r="Q46" s="597"/>
      <c r="R46" s="599"/>
      <c r="S46" s="597"/>
      <c r="T46" s="597"/>
    </row>
    <row r="47" spans="2:49" s="117" customFormat="1" ht="19.5">
      <c r="D47" s="554" t="s">
        <v>519</v>
      </c>
      <c r="E47" s="435"/>
      <c r="F47" s="435" t="s">
        <v>142</v>
      </c>
      <c r="J47" s="72"/>
      <c r="K47" s="433"/>
      <c r="L47" s="72"/>
      <c r="M47" s="72"/>
      <c r="N47" s="449"/>
      <c r="O47" s="449"/>
      <c r="P47" s="510"/>
      <c r="Q47" s="450"/>
      <c r="R47" s="451"/>
      <c r="S47" s="450"/>
      <c r="T47" s="450"/>
    </row>
    <row r="48" spans="2:49" s="117" customFormat="1" ht="31.5">
      <c r="D48" s="554"/>
      <c r="E48" s="435"/>
      <c r="F48" s="156" t="s">
        <v>143</v>
      </c>
      <c r="J48" s="72"/>
      <c r="K48" s="433"/>
      <c r="L48" s="72"/>
      <c r="M48" s="72"/>
      <c r="N48" s="449"/>
      <c r="O48" s="449"/>
      <c r="P48" s="510"/>
      <c r="Q48" s="450"/>
      <c r="R48" s="451"/>
      <c r="S48" s="450"/>
      <c r="T48" s="450"/>
    </row>
    <row r="49" spans="2:20" s="117" customFormat="1" ht="47.25">
      <c r="D49" s="555" t="s">
        <v>520</v>
      </c>
      <c r="E49" s="435"/>
      <c r="F49" s="156" t="s">
        <v>521</v>
      </c>
      <c r="N49" s="450"/>
      <c r="O49" s="450"/>
      <c r="P49" s="511"/>
      <c r="Q49" s="450"/>
      <c r="R49" s="451"/>
      <c r="S49" s="450"/>
      <c r="T49" s="450"/>
    </row>
    <row r="50" spans="2:20" s="117" customFormat="1">
      <c r="D50" s="555" t="s">
        <v>144</v>
      </c>
      <c r="E50" s="435"/>
      <c r="F50" s="435" t="s">
        <v>145</v>
      </c>
      <c r="N50" s="450"/>
      <c r="O50" s="450"/>
      <c r="P50" s="511"/>
      <c r="Q50" s="450"/>
      <c r="R50" s="451"/>
      <c r="S50" s="450"/>
      <c r="T50" s="450"/>
    </row>
    <row r="51" spans="2:20" s="117" customFormat="1" ht="31.5">
      <c r="D51" s="555" t="s">
        <v>112</v>
      </c>
      <c r="E51" s="435"/>
      <c r="F51" s="294" t="s">
        <v>522</v>
      </c>
      <c r="N51" s="450"/>
      <c r="O51" s="450"/>
      <c r="P51" s="511"/>
      <c r="Q51" s="450"/>
      <c r="R51" s="451"/>
      <c r="S51" s="450"/>
      <c r="T51" s="450"/>
    </row>
    <row r="52" spans="2:20" s="117" customFormat="1" ht="31.5">
      <c r="D52" s="156"/>
      <c r="E52" s="435"/>
      <c r="F52" s="556" t="s">
        <v>146</v>
      </c>
      <c r="N52" s="450"/>
      <c r="O52" s="450"/>
      <c r="P52" s="511"/>
      <c r="Q52" s="450"/>
      <c r="R52" s="451"/>
      <c r="S52" s="450"/>
      <c r="T52" s="450"/>
    </row>
    <row r="53" spans="2:20" s="117" customFormat="1" ht="16.5">
      <c r="D53" s="131"/>
      <c r="F53" s="133"/>
      <c r="N53" s="450"/>
      <c r="O53" s="450"/>
      <c r="P53" s="511"/>
      <c r="Q53" s="450"/>
      <c r="R53" s="451"/>
      <c r="S53" s="450"/>
      <c r="T53" s="450"/>
    </row>
    <row r="54" spans="2:20" s="117" customFormat="1">
      <c r="D54" s="131"/>
      <c r="F54" s="134"/>
      <c r="N54" s="450"/>
      <c r="O54" s="450"/>
      <c r="P54" s="511"/>
      <c r="Q54" s="450"/>
      <c r="R54" s="451"/>
      <c r="S54" s="450"/>
      <c r="T54" s="450"/>
    </row>
    <row r="55" spans="2:20" s="117" customFormat="1" ht="16.5">
      <c r="D55" s="131"/>
      <c r="F55" s="133"/>
      <c r="N55" s="450"/>
      <c r="O55" s="450"/>
      <c r="P55" s="511"/>
      <c r="Q55" s="450"/>
      <c r="R55" s="451"/>
      <c r="S55" s="450"/>
      <c r="T55" s="450"/>
    </row>
    <row r="56" spans="2:20" s="117" customFormat="1">
      <c r="B56" s="562"/>
      <c r="D56" s="131"/>
      <c r="F56" s="134"/>
      <c r="N56" s="450"/>
      <c r="O56" s="450"/>
      <c r="P56" s="511"/>
      <c r="Q56" s="450"/>
      <c r="R56" s="451"/>
      <c r="S56" s="450"/>
      <c r="T56" s="450"/>
    </row>
    <row r="57" spans="2:20" s="117" customFormat="1" ht="16.5">
      <c r="D57" s="131"/>
      <c r="F57" s="135"/>
      <c r="N57" s="450"/>
      <c r="O57" s="450"/>
      <c r="P57" s="511"/>
      <c r="Q57" s="450"/>
      <c r="R57" s="451"/>
      <c r="S57" s="450"/>
      <c r="T57" s="450"/>
    </row>
    <row r="58" spans="2:20" s="117" customFormat="1">
      <c r="D58" s="131"/>
      <c r="F58" s="125"/>
      <c r="N58" s="450"/>
      <c r="O58" s="450"/>
      <c r="P58" s="511"/>
      <c r="Q58" s="450"/>
      <c r="R58" s="451"/>
      <c r="S58" s="450"/>
      <c r="T58" s="450"/>
    </row>
    <row r="59" spans="2:20" s="117" customFormat="1" ht="16.5">
      <c r="D59" s="131"/>
      <c r="F59" s="127"/>
      <c r="N59" s="450"/>
      <c r="O59" s="450"/>
      <c r="P59" s="511"/>
      <c r="Q59" s="450"/>
      <c r="R59" s="451"/>
      <c r="S59" s="450"/>
      <c r="T59" s="450"/>
    </row>
    <row r="60" spans="2:20" s="117" customFormat="1">
      <c r="D60" s="131"/>
      <c r="F60" s="125"/>
      <c r="N60" s="450"/>
      <c r="O60" s="450"/>
      <c r="P60" s="511"/>
      <c r="Q60" s="450"/>
      <c r="R60" s="451"/>
      <c r="S60" s="450"/>
      <c r="T60" s="450"/>
    </row>
    <row r="61" spans="2:20" s="117" customFormat="1">
      <c r="D61" s="131"/>
      <c r="N61" s="450"/>
      <c r="O61" s="450"/>
      <c r="P61" s="511"/>
      <c r="Q61" s="450"/>
      <c r="R61" s="451"/>
      <c r="S61" s="450"/>
      <c r="T61" s="450"/>
    </row>
    <row r="62" spans="2:20" s="117" customFormat="1">
      <c r="D62" s="131"/>
      <c r="N62" s="450"/>
      <c r="O62" s="450"/>
      <c r="P62" s="511"/>
      <c r="Q62" s="450"/>
      <c r="R62" s="451"/>
      <c r="S62" s="450"/>
      <c r="T62" s="450"/>
    </row>
    <row r="63" spans="2:20" s="117" customFormat="1">
      <c r="D63" s="131"/>
      <c r="N63" s="450"/>
      <c r="O63" s="450"/>
      <c r="P63" s="511"/>
      <c r="Q63" s="450"/>
      <c r="R63" s="451"/>
      <c r="S63" s="450"/>
      <c r="T63" s="450"/>
    </row>
    <row r="64" spans="2:20" s="117" customFormat="1">
      <c r="D64" s="131"/>
      <c r="N64" s="450"/>
      <c r="O64" s="450"/>
      <c r="P64" s="511"/>
      <c r="Q64" s="450"/>
      <c r="R64" s="451"/>
      <c r="S64" s="450"/>
      <c r="T64" s="450"/>
    </row>
    <row r="65" spans="2:20" s="117" customFormat="1">
      <c r="D65" s="131"/>
      <c r="N65" s="450"/>
      <c r="O65" s="450"/>
      <c r="P65" s="511"/>
      <c r="Q65" s="450"/>
      <c r="R65" s="451"/>
      <c r="S65" s="450"/>
      <c r="T65" s="450"/>
    </row>
    <row r="66" spans="2:20" s="117" customFormat="1">
      <c r="D66" s="131"/>
      <c r="N66" s="450"/>
      <c r="O66" s="450"/>
      <c r="P66" s="511"/>
      <c r="Q66" s="450"/>
      <c r="R66" s="451"/>
      <c r="S66" s="450"/>
      <c r="T66" s="450"/>
    </row>
    <row r="67" spans="2:20" s="117" customFormat="1">
      <c r="D67" s="131"/>
      <c r="N67" s="450"/>
      <c r="O67" s="450"/>
      <c r="P67" s="511"/>
      <c r="Q67" s="450"/>
      <c r="R67" s="451"/>
      <c r="S67" s="450"/>
      <c r="T67" s="450"/>
    </row>
    <row r="68" spans="2:20" s="117" customFormat="1">
      <c r="D68" s="131"/>
      <c r="N68" s="450"/>
      <c r="O68" s="450"/>
      <c r="P68" s="511"/>
      <c r="Q68" s="450"/>
      <c r="R68" s="451"/>
      <c r="S68" s="450"/>
      <c r="T68" s="450"/>
    </row>
    <row r="69" spans="2:20" s="117" customFormat="1">
      <c r="D69" s="131"/>
      <c r="N69" s="450"/>
      <c r="O69" s="450"/>
      <c r="P69" s="511"/>
      <c r="Q69" s="450"/>
      <c r="R69" s="451"/>
      <c r="S69" s="450"/>
      <c r="T69" s="450"/>
    </row>
    <row r="70" spans="2:20" s="117" customFormat="1">
      <c r="D70" s="131"/>
      <c r="N70" s="450"/>
      <c r="O70" s="450"/>
      <c r="P70" s="511"/>
      <c r="Q70" s="450"/>
      <c r="R70" s="451"/>
      <c r="S70" s="450"/>
      <c r="T70" s="450"/>
    </row>
    <row r="71" spans="2:20" s="117" customFormat="1">
      <c r="D71" s="131"/>
      <c r="N71" s="450"/>
      <c r="O71" s="450"/>
      <c r="P71" s="511"/>
      <c r="Q71" s="450"/>
      <c r="R71" s="451"/>
      <c r="S71" s="450"/>
      <c r="T71" s="450"/>
    </row>
    <row r="72" spans="2:20" s="117" customFormat="1" ht="16.5">
      <c r="B72" s="127"/>
      <c r="D72" s="131"/>
      <c r="N72" s="450"/>
      <c r="O72" s="450"/>
      <c r="P72" s="511"/>
      <c r="Q72" s="450"/>
      <c r="R72" s="451"/>
      <c r="S72" s="450"/>
      <c r="T72" s="450"/>
    </row>
    <row r="73" spans="2:20" s="117" customFormat="1">
      <c r="B73" s="132"/>
      <c r="D73" s="131"/>
      <c r="N73" s="450"/>
      <c r="O73" s="450"/>
      <c r="P73" s="511"/>
      <c r="Q73" s="450"/>
      <c r="R73" s="451"/>
      <c r="S73" s="450"/>
      <c r="T73" s="450"/>
    </row>
    <row r="74" spans="2:20" s="117" customFormat="1" ht="16.5">
      <c r="B74" s="136"/>
      <c r="D74" s="131"/>
      <c r="N74" s="450"/>
      <c r="O74" s="450"/>
      <c r="P74" s="511"/>
      <c r="Q74" s="450"/>
      <c r="R74" s="451"/>
      <c r="S74" s="450"/>
      <c r="T74" s="450"/>
    </row>
    <row r="75" spans="2:20" s="117" customFormat="1">
      <c r="D75" s="131"/>
      <c r="N75" s="450"/>
      <c r="O75" s="450"/>
      <c r="P75" s="511"/>
      <c r="Q75" s="450"/>
      <c r="R75" s="451"/>
      <c r="S75" s="450"/>
      <c r="T75" s="450"/>
    </row>
  </sheetData>
  <sheetProtection algorithmName="SHA-512" hashValue="1GKHJ+uZDY8nl+583lXW5ftn0qcEX9J1+QhXA7FVZfcBqnjBrvVu/k6ZUOZ77SIXm4tmkcJ8glMajg0qEWOy7w==" saltValue="ql/6sYgW+hD71ABrhN+xnA==" spinCount="100000" sheet="1" objects="1" scenarios="1"/>
  <mergeCells count="17">
    <mergeCell ref="D34:E34"/>
    <mergeCell ref="B26:B36"/>
    <mergeCell ref="D21:D22"/>
    <mergeCell ref="D27:D32"/>
    <mergeCell ref="D24:D25"/>
    <mergeCell ref="C31:C41"/>
    <mergeCell ref="O2:O3"/>
    <mergeCell ref="B4:B5"/>
    <mergeCell ref="D2:E3"/>
    <mergeCell ref="B14:B15"/>
    <mergeCell ref="J2:J3"/>
    <mergeCell ref="H2:H3"/>
    <mergeCell ref="I2:I3"/>
    <mergeCell ref="D11:D20"/>
    <mergeCell ref="D4:D10"/>
    <mergeCell ref="F2:F3"/>
    <mergeCell ref="G2:G3"/>
  </mergeCells>
  <phoneticPr fontId="66" type="noConversion"/>
  <conditionalFormatting sqref="B6">
    <cfRule type="containsText" dxfId="24" priority="2" operator="containsText" text="täytä">
      <formula>NOT(ISERROR(SEARCH("täytä",B6)))</formula>
    </cfRule>
    <cfRule type="cellIs" dxfId="23" priority="6" operator="equal">
      <formula>$B$8</formula>
    </cfRule>
    <cfRule type="cellIs" dxfId="22" priority="7" operator="lessThan">
      <formula>$B$8</formula>
    </cfRule>
    <cfRule type="cellIs" dxfId="21" priority="8" operator="lessThan">
      <formula>$B$8</formula>
    </cfRule>
    <cfRule type="cellIs" dxfId="20" priority="9" operator="equal">
      <formula>$B$8</formula>
    </cfRule>
  </conditionalFormatting>
  <conditionalFormatting sqref="B24">
    <cfRule type="cellIs" dxfId="19" priority="4" operator="greaterThan">
      <formula>0</formula>
    </cfRule>
    <cfRule type="cellIs" dxfId="18" priority="5" operator="lessThan">
      <formula>0</formula>
    </cfRule>
  </conditionalFormatting>
  <conditionalFormatting sqref="B12">
    <cfRule type="cellIs" dxfId="17" priority="3" operator="greaterThan">
      <formula>$B$10</formula>
    </cfRule>
  </conditionalFormatting>
  <conditionalFormatting sqref="B16">
    <cfRule type="containsText" dxfId="16" priority="1" operator="containsText" text="Täytä">
      <formula>NOT(ISERROR(SEARCH("Täytä",B16)))</formula>
    </cfRule>
  </conditionalFormatting>
  <hyperlinks>
    <hyperlink ref="I40" location="'Viherkertoimen lisätiedot'!A38" display="'Viherkertoimen lisätiedot'!A38" xr:uid="{ADE52E2F-3C87-4145-BD8A-496672AE1BCE}"/>
    <hyperlink ref="I39" location="'Viherkertoimen lisätiedot'!A37" display="'Viherkertoimen lisätiedot'!A37" xr:uid="{54853FDD-A3BA-4DA2-9E46-EA3056A02E41}"/>
    <hyperlink ref="I38" location="'Viherkertoimen lisätiedot'!A136" display="'Viherkertoimen lisätiedot'!A136" xr:uid="{159AE2EF-771A-472E-96D3-2F9CAEAC02AA}"/>
    <hyperlink ref="I37" location="'Viherkertoimen lisätiedot'!A35" display="'Viherkertoimen lisätiedot'!A35" xr:uid="{8F47A808-6EA3-453B-95CB-893D4E99E3A2}"/>
    <hyperlink ref="I36" location="'Viherkertoimen lisätiedot'!A34" display="'Viherkertoimen lisätiedot'!A34" xr:uid="{1D27ED5E-D978-4C1B-A4CD-42003C34E04B}"/>
    <hyperlink ref="I35" location="'Viherkertoimen lisätiedot'!A3" display="'Viherkertoimen lisätiedot'!A3" xr:uid="{D4BEEC42-AA04-455F-8B30-079552E5A81D}"/>
    <hyperlink ref="I34" location="'Viherkertoimen lisätiedot'!A32" display="'Viherkertoimen lisätiedot'!A32" xr:uid="{35A8D468-D5AD-45F0-8A9F-25B441109EEC}"/>
    <hyperlink ref="I33" location="'Viherkertoimen lisätiedot'!A31" display="'Viherkertoimen lisätiedot'!A31" xr:uid="{E0919A69-0FF1-41F3-8034-3C15B19C345F}"/>
    <hyperlink ref="I32" location="'Viherkertoimen lisätiedot'!A30" display="'Viherkertoimen lisätiedot'!A30" xr:uid="{15614CF3-7279-4669-B9C6-BE41BF7A4ECD}"/>
    <hyperlink ref="I31" location="'Viherkertoimen lisätiedot'!A29" display="'Viherkertoimen lisätiedot'!A29" xr:uid="{CBA03AA7-806C-4A65-B815-0EE17247B3A3}"/>
    <hyperlink ref="I30" location="'Viherkertoimen lisätiedot'!A28" display="'Viherkertoimen lisätiedot'!A28" xr:uid="{22A0D3C6-1BB4-436A-B37E-390BF97F4EB0}"/>
    <hyperlink ref="I29" location="'Viherkertoimen lisätiedot'!A27" display="'Viherkertoimen lisätiedot'!A27" xr:uid="{54D6CAA9-5BFC-4F72-83B9-B62C744409ED}"/>
    <hyperlink ref="I28" location="'Viherkertoimen lisätiedot'!A27" display="'Viherkertoimen lisätiedot'!A27" xr:uid="{75B4B17E-8F2A-4EF9-9D94-BB92531DF843}"/>
    <hyperlink ref="I27" location="'Viherkertoimen lisätiedot'!A26" display="'Viherkertoimen lisätiedot'!A26" xr:uid="{63361408-2A94-4345-93D0-CF288773D9DA}"/>
    <hyperlink ref="I26" location="Viherkerroin!A25" display="Viherkerroin!A25" xr:uid="{CC41E794-30A6-4419-857C-1E4DE6128569}"/>
    <hyperlink ref="I25" location="'Viherkertoimen lisätiedot'!A24" display="'Viherkertoimen lisätiedot'!A24" xr:uid="{47C58D41-FFE9-46E2-A0D2-7F5A37911B27}"/>
    <hyperlink ref="I24" location="'Viherkertoimen lisätiedot'!A23" display="'Viherkertoimen lisätiedot'!A23" xr:uid="{BDBCAECC-224A-4DBE-B041-873CDD06D69B}"/>
    <hyperlink ref="I23" location="'Viherkertoimen lisätiedot'!A21" display="'Viherkertoimen lisätiedot'!A21" xr:uid="{C0AF2DFD-7655-41D7-B804-60B8949C12C9}"/>
    <hyperlink ref="I22" location="'Viherkertoimen lisätiedot'!A20" display="'Viherkertoimen lisätiedot'!A20" xr:uid="{F0CFBF2C-3BC4-45C9-8AC1-4A98AAF2168C}"/>
    <hyperlink ref="I21" location="'Viherkertoimen lisätiedot'!A19" display="'Viherkertoimen lisätiedot'!A19" xr:uid="{FBD774A7-FF8C-4E83-B5B7-2F135B8C0837}"/>
    <hyperlink ref="I20" location="'Viherkertoimen lisätiedot'!A18" display="'Viherkertoimen lisätiedot'!A18" xr:uid="{600A72D1-5AC6-4AB1-92EA-CDC273C50E81}"/>
    <hyperlink ref="I19" location="'Viherkertoimen lisätiedot'!A17" display="'Viherkertoimen lisätiedot'!A17" xr:uid="{ED965A50-EFF7-4D86-AB8A-9E5247BE83EB}"/>
    <hyperlink ref="I18" location="'Viherkertoimen lisätiedot'!A16" display="'Viherkertoimen lisätiedot'!A16" xr:uid="{09A5CE96-DB2E-479B-BE21-5FCA54559B53}"/>
    <hyperlink ref="I17" location="'Viherkertoimen lisätiedot'!A15" display="'Viherkertoimen lisätiedot'!A15" xr:uid="{0AF77649-3E67-4C6A-8590-B740D94490AE}"/>
    <hyperlink ref="I16" location="'Viherkertoimen lisätiedot'!A14" display="'Viherkertoimen lisätiedot'!A14" xr:uid="{19C63140-EA4F-456F-BF71-6A97300C7346}"/>
    <hyperlink ref="I15" location="'Viherkertoimen lisätiedot'!A13" display="'Viherkertoimen lisätiedot'!A13" xr:uid="{FD803530-BAFC-4BBC-A88B-B7296C77A088}"/>
    <hyperlink ref="I14" location="'Viherkertoimen lisätiedot'!A12" display="'Viherkertoimen lisätiedot'!A12" xr:uid="{CB1A4597-FF40-48E7-9990-B37B2EF3C79F}"/>
    <hyperlink ref="I13" location="'Viherkertoimen lisätiedot'!A11" display="'Viherkertoimen lisätiedot'!A11" xr:uid="{0524DF0F-63CE-49D1-9E8E-A4901EE66391}"/>
    <hyperlink ref="I12" location="'Viherkertoimen lisätiedot'!A10" display="'Viherkertoimen lisätiedot'!A10" xr:uid="{B06F89E8-2489-4ADC-878D-F0D8FAC68750}"/>
    <hyperlink ref="I11" location="'Viherkertoimen lisätiedot'!A9" display="'Viherkertoimen lisätiedot'!A9" xr:uid="{BF697756-B660-4394-AE01-884634DDA219}"/>
    <hyperlink ref="I10" location="'Viherkertoimen lisätiedot'!A8" display="'Viherkertoimen lisätiedot'!A8" xr:uid="{3AC8B4A0-6B92-4F11-88CE-E4C7A1E07596}"/>
    <hyperlink ref="I9" location="'Viherkertoimen lisätiedot'!A7" display="'Viherkertoimen lisätiedot'!A7" xr:uid="{EF814B02-ABE7-41A9-9A7C-199E974092C5}"/>
    <hyperlink ref="I8" location="'Viherkertoimen lisätiedot'!A6" display="'Viherkertoimen lisätiedot'!A6" xr:uid="{0770F4B5-8070-4B51-8FE1-0CA88E043202}"/>
    <hyperlink ref="I7" location="'Viherkertoimen lisätiedot'!A5" display="'Viherkertoimen lisätiedot'!A5" xr:uid="{5A02E913-36A5-4239-82D1-B010700235A6}"/>
    <hyperlink ref="I6" location="'Viherkertoimen lisätiedot'!A1" display="'Viherkertoimen lisätiedot'!A1" xr:uid="{BB70E785-49BD-48FA-BAFF-4035A58A4860}"/>
    <hyperlink ref="I5" location="'Viherkertoimen lisätiedot'!A1" display="'Viherkertoimen lisätiedot'!A1" xr:uid="{3AEDFA14-A83A-4CFE-AA2E-7ADAC6AF6E00}"/>
    <hyperlink ref="I4" location="'Viherkertoimen lisätiedot'!A6" display="'Viherkertoimen lisätiedot'!A6" xr:uid="{5FF49624-712A-47B0-A8C2-5C371D9859DC}"/>
    <hyperlink ref="B6" location="Rajaukset!A1" display="Edellinen" xr:uid="{97932105-3C4F-4786-9FFF-8CEF3D3EE10F}"/>
    <hyperlink ref="E35" location="'Kotimaiset puulajit'!A1" display="i" xr:uid="{004588AF-DFC7-4515-8CAF-4A7B8EF963B5}"/>
    <hyperlink ref="E23" location="'Hulevesiratkaisujen lisätiedot '!A1" display="i" xr:uid="{6129EF9D-76CD-406C-8A7A-7C1BEF8C34E4}"/>
    <hyperlink ref="E27" location="'Hulevesiratkaisujen lisätiedot '!A24" display="i" xr:uid="{C787428F-5A47-442B-B9D3-DC10017DE8EA}"/>
    <hyperlink ref="E32" location="'Hulevesiratkaisujen lisätiedot '!A30" display="i" xr:uid="{8F3A420C-6B38-47AC-91D6-A8E39CF5457A}"/>
    <hyperlink ref="E31" location="'Hulevesiratkaisujen lisätiedot '!A18" display="i" xr:uid="{AD9227A0-5F8A-43E1-B048-6B076CA01BFC}"/>
    <hyperlink ref="E28" location="Viherkerroin!A16" display="i" xr:uid="{DD7557E3-6BCA-4B2D-8008-DE996A41F080}"/>
    <hyperlink ref="E29" location="'Hulevesiratkaisujen lisätiedot '!A20" display="i" xr:uid="{A5E83ACC-4A42-4D78-A85B-A906868106B9}"/>
    <hyperlink ref="E30" location="'Hulevesiratkaisujen lisätiedot '!A16" display="i" xr:uid="{0A3BAE98-FD6E-40F5-827A-7166989ACC65}"/>
    <hyperlink ref="E26" location="'Hulevesiratkaisujen lisätiedot '!A7" display="i" xr:uid="{A268783A-F1CE-4BC4-878D-E12A29229D2A}"/>
    <hyperlink ref="D26" location="'Viherkertoimen lisätiedot'!B24" display="Lisätietoa" xr:uid="{19F114CC-9BC9-4AEA-8238-E553706B0ABE}"/>
    <hyperlink ref="E33" location="'Hulevesiratkaisujen lisätiedot '!A33" display="i" xr:uid="{9704D095-813E-4DB8-B9D9-4E38F518AC45}"/>
    <hyperlink ref="D33" location="'Viherkertoimen lisätiedot'!B24" display="Lisätietoa" xr:uid="{D100EF4E-7597-4731-B06F-09971FEF8C37}"/>
    <hyperlink ref="J43" location="Tulokset!A2" display="Seuraava" xr:uid="{898ECB96-B663-475C-B4B5-6DA8DC806471}"/>
    <hyperlink ref="D43" location="Rajaukset!A1" display="Edellinen" xr:uid="{74D50477-6291-49E8-8905-359D30CC27A7}"/>
  </hyperlinks>
  <pageMargins left="0.7" right="0.7" top="0.75" bottom="0.75" header="0.3" footer="0.3"/>
  <ignoredErrors>
    <ignoredError sqref="O8" formula="1"/>
  </ignoredErrors>
  <drawing r:id="rId1"/>
  <legacy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273C11-D98A-4723-A811-DD9D8ABCF5E3}">
  <sheetPr codeName="Taul4">
    <tabColor rgb="FFF2C75C"/>
    <pageSetUpPr autoPageBreaks="0" fitToPage="1"/>
  </sheetPr>
  <dimension ref="A1:FD99"/>
  <sheetViews>
    <sheetView showGridLines="0" topLeftCell="B1" zoomScale="85" zoomScaleNormal="85" workbookViewId="0">
      <selection activeCell="J3" sqref="J3"/>
    </sheetView>
  </sheetViews>
  <sheetFormatPr defaultColWidth="8.85546875" defaultRowHeight="19.899999999999999" customHeight="1"/>
  <cols>
    <col min="1" max="1" width="3.7109375" style="238" customWidth="1"/>
    <col min="2" max="2" width="3.7109375" style="73" customWidth="1"/>
    <col min="3" max="3" width="33.28515625" style="73" customWidth="1"/>
    <col min="4" max="4" width="20.7109375" style="73" customWidth="1"/>
    <col min="5" max="5" width="41" style="73" customWidth="1"/>
    <col min="6" max="6" width="8.85546875" style="73"/>
    <col min="7" max="7" width="13.42578125" style="309" customWidth="1"/>
    <col min="8" max="8" width="51.28515625" style="73" customWidth="1"/>
    <col min="9" max="9" width="12.7109375" style="73" customWidth="1"/>
    <col min="10" max="10" width="16.85546875" style="73" customWidth="1"/>
    <col min="11" max="11" width="55.5703125" style="73" customWidth="1"/>
    <col min="12" max="12" width="6.5703125" style="117" customWidth="1"/>
    <col min="13" max="13" width="3.7109375" style="117" customWidth="1"/>
    <col min="14" max="14" width="8.85546875" style="117"/>
    <col min="15" max="21" width="8.85546875" style="73"/>
    <col min="22" max="22" width="11.140625" style="73" customWidth="1"/>
    <col min="23" max="23" width="4.7109375" style="73" customWidth="1"/>
    <col min="24" max="27" width="8.85546875" style="73"/>
    <col min="28" max="28" width="62.28515625" style="454" customWidth="1"/>
    <col min="29" max="29" width="36.7109375" style="454" customWidth="1"/>
    <col min="30" max="30" width="70.28515625" style="455" customWidth="1"/>
    <col min="31" max="31" width="15.28515625" style="456" customWidth="1"/>
    <col min="32" max="32" width="14.42578125" style="455" customWidth="1"/>
    <col min="33" max="33" width="13.42578125" style="454" customWidth="1"/>
    <col min="34" max="34" width="22.7109375" style="454" customWidth="1"/>
    <col min="35" max="35" width="10.5703125" style="454" bestFit="1" customWidth="1"/>
    <col min="36" max="36" width="8.28515625" style="454" customWidth="1"/>
    <col min="37" max="41" width="10.7109375" style="454" customWidth="1"/>
    <col min="42" max="42" width="9" style="454" bestFit="1" customWidth="1"/>
    <col min="43" max="43" width="8.85546875" style="454"/>
    <col min="44" max="44" width="12.5703125" style="454" customWidth="1"/>
    <col min="45" max="45" width="11.7109375" style="454" customWidth="1"/>
    <col min="46" max="46" width="13.7109375" style="454" customWidth="1"/>
    <col min="47" max="47" width="12.85546875" style="454" customWidth="1"/>
    <col min="48" max="48" width="13.5703125" style="454" customWidth="1"/>
    <col min="49" max="49" width="9" style="454" bestFit="1" customWidth="1"/>
    <col min="50" max="51" width="8.85546875" style="454"/>
    <col min="52" max="16384" width="8.85546875" style="73"/>
  </cols>
  <sheetData>
    <row r="1" spans="1:160" s="72" customFormat="1" ht="19.899999999999999" customHeight="1" thickBot="1">
      <c r="G1" s="307"/>
      <c r="O1" s="237"/>
      <c r="P1" s="237"/>
      <c r="Q1" s="237"/>
      <c r="R1" s="237"/>
      <c r="S1" s="237"/>
      <c r="T1" s="237"/>
      <c r="U1" s="237"/>
      <c r="V1" s="237"/>
      <c r="W1" s="237"/>
      <c r="X1" s="237"/>
      <c r="Y1" s="237"/>
      <c r="Z1" s="237"/>
      <c r="AA1" s="237"/>
      <c r="AB1" s="607"/>
      <c r="AC1" s="607"/>
      <c r="AD1" s="608"/>
      <c r="AE1" s="609"/>
      <c r="AF1" s="608"/>
      <c r="AG1" s="607"/>
      <c r="AH1" s="607"/>
      <c r="AI1" s="607"/>
      <c r="AJ1" s="607"/>
      <c r="AK1" s="607"/>
      <c r="AL1" s="610"/>
      <c r="AM1" s="610"/>
      <c r="AN1" s="611"/>
      <c r="AO1" s="611"/>
      <c r="AP1" s="611"/>
      <c r="AQ1" s="612"/>
      <c r="AR1" s="798"/>
      <c r="AS1" s="798"/>
      <c r="AT1" s="613"/>
      <c r="AU1" s="614"/>
      <c r="AV1" s="615"/>
      <c r="AW1" s="612"/>
      <c r="AX1" s="612"/>
      <c r="AY1" s="612"/>
      <c r="AZ1" s="616"/>
      <c r="BA1" s="238"/>
      <c r="BB1" s="238"/>
      <c r="BC1" s="238"/>
      <c r="BD1" s="238"/>
      <c r="BE1" s="238"/>
      <c r="BF1" s="238"/>
      <c r="BG1" s="238"/>
      <c r="BH1" s="238"/>
      <c r="BI1" s="238"/>
      <c r="BJ1" s="238"/>
      <c r="BK1" s="238"/>
      <c r="BL1" s="238"/>
      <c r="BM1" s="238"/>
      <c r="BN1" s="126"/>
      <c r="BO1" s="126"/>
      <c r="BP1" s="126"/>
      <c r="BQ1" s="126"/>
      <c r="BR1" s="126"/>
      <c r="BS1" s="126"/>
      <c r="BT1" s="126"/>
      <c r="BU1" s="126"/>
      <c r="BV1" s="126"/>
      <c r="BW1" s="126"/>
      <c r="BX1" s="126"/>
      <c r="BY1" s="126"/>
      <c r="BZ1" s="126"/>
      <c r="CA1" s="126"/>
      <c r="CB1" s="126"/>
      <c r="CC1" s="126"/>
      <c r="CD1" s="126"/>
      <c r="CE1" s="126"/>
      <c r="CF1" s="126"/>
      <c r="CG1" s="126"/>
      <c r="CH1" s="126"/>
      <c r="CI1" s="126"/>
      <c r="CJ1" s="126"/>
      <c r="CK1" s="126"/>
      <c r="CL1" s="126"/>
      <c r="CM1" s="126"/>
      <c r="CN1" s="126"/>
      <c r="CO1" s="126"/>
      <c r="CP1" s="126"/>
      <c r="CQ1" s="126"/>
      <c r="CR1" s="126"/>
      <c r="CS1" s="126"/>
      <c r="CT1" s="126"/>
      <c r="CU1" s="126"/>
      <c r="CV1" s="126"/>
      <c r="CW1" s="126"/>
      <c r="CX1" s="126"/>
      <c r="CY1" s="126"/>
      <c r="CZ1" s="126"/>
      <c r="DA1" s="126"/>
      <c r="DB1" s="126"/>
      <c r="DC1" s="126"/>
      <c r="DD1" s="126"/>
      <c r="DE1" s="126"/>
      <c r="DF1" s="126"/>
      <c r="DG1" s="126"/>
      <c r="DH1" s="126"/>
      <c r="DI1" s="126"/>
      <c r="DJ1" s="126"/>
      <c r="DK1" s="126"/>
      <c r="DL1" s="126"/>
      <c r="DM1" s="126"/>
      <c r="DN1" s="126"/>
      <c r="DO1" s="126"/>
      <c r="DP1" s="126"/>
      <c r="DQ1" s="126"/>
      <c r="DR1" s="126"/>
      <c r="DS1" s="126"/>
      <c r="DT1" s="126"/>
      <c r="DU1" s="126"/>
      <c r="DV1" s="126"/>
      <c r="DW1" s="126"/>
      <c r="DX1" s="126"/>
      <c r="DY1" s="126"/>
      <c r="DZ1" s="126"/>
      <c r="EA1" s="126"/>
      <c r="EB1" s="126"/>
      <c r="EC1" s="126"/>
      <c r="ED1" s="126"/>
      <c r="EE1" s="126"/>
      <c r="EF1" s="126"/>
      <c r="EG1" s="126"/>
      <c r="EH1" s="126"/>
      <c r="EI1" s="126"/>
      <c r="EJ1" s="126"/>
      <c r="EK1" s="126"/>
      <c r="EL1" s="126"/>
      <c r="EM1" s="126"/>
      <c r="EN1" s="126"/>
      <c r="EO1" s="126"/>
      <c r="EP1" s="126"/>
      <c r="EQ1" s="126"/>
      <c r="ER1" s="126"/>
      <c r="ES1" s="126"/>
      <c r="ET1" s="126"/>
      <c r="EU1" s="126"/>
      <c r="EV1" s="126"/>
      <c r="EW1" s="126"/>
      <c r="EX1" s="126"/>
      <c r="EY1" s="126"/>
      <c r="EZ1" s="126"/>
      <c r="FA1" s="126"/>
      <c r="FB1" s="126"/>
      <c r="FC1" s="126"/>
      <c r="FD1" s="126"/>
    </row>
    <row r="2" spans="1:160" ht="19.899999999999999" customHeight="1">
      <c r="B2" s="250"/>
      <c r="C2" s="799" t="s">
        <v>530</v>
      </c>
      <c r="D2" s="799"/>
      <c r="E2" s="314"/>
      <c r="F2" s="314"/>
      <c r="G2" s="315"/>
      <c r="H2" s="314"/>
      <c r="I2" s="314"/>
      <c r="J2" s="314"/>
      <c r="K2" s="316"/>
      <c r="L2" s="248"/>
      <c r="M2" s="248"/>
      <c r="N2" s="248"/>
      <c r="O2" s="248"/>
      <c r="P2" s="248"/>
      <c r="Q2" s="248"/>
      <c r="R2" s="248"/>
      <c r="S2" s="248"/>
      <c r="T2" s="248"/>
      <c r="U2" s="248"/>
      <c r="V2" s="248"/>
      <c r="W2" s="298"/>
      <c r="AB2" s="607"/>
      <c r="AC2" s="607"/>
      <c r="AD2" s="608"/>
      <c r="AE2" s="617"/>
      <c r="AF2" s="608"/>
      <c r="AG2" s="607"/>
      <c r="AH2" s="607"/>
      <c r="AI2" s="607"/>
      <c r="AJ2" s="607"/>
      <c r="AK2" s="607"/>
      <c r="AL2" s="618"/>
      <c r="AM2" s="618"/>
      <c r="AN2" s="619"/>
      <c r="AO2" s="619"/>
      <c r="AP2" s="620"/>
      <c r="AQ2" s="621"/>
      <c r="AR2" s="622"/>
      <c r="AS2" s="622"/>
      <c r="AT2" s="623"/>
      <c r="AU2" s="624"/>
      <c r="AV2" s="622"/>
      <c r="AW2" s="625"/>
      <c r="AX2" s="625"/>
      <c r="AY2" s="625"/>
      <c r="AZ2" s="626"/>
      <c r="BA2" s="454"/>
      <c r="BB2" s="454"/>
      <c r="BC2" s="454"/>
      <c r="BD2" s="454"/>
      <c r="BE2" s="454"/>
      <c r="BF2" s="454"/>
      <c r="BG2" s="454"/>
      <c r="BH2" s="454"/>
      <c r="BI2" s="454"/>
      <c r="BJ2" s="454"/>
      <c r="BK2" s="454"/>
      <c r="BL2" s="454"/>
      <c r="BM2" s="454"/>
      <c r="BN2" s="514"/>
      <c r="BO2" s="514"/>
      <c r="BP2" s="514"/>
      <c r="BQ2" s="514"/>
      <c r="BR2" s="514"/>
      <c r="BS2" s="514"/>
      <c r="BT2" s="514"/>
      <c r="BU2" s="514"/>
      <c r="BV2" s="514"/>
      <c r="BW2" s="514"/>
      <c r="BX2" s="514"/>
      <c r="BY2" s="514"/>
      <c r="BZ2" s="514"/>
      <c r="CA2" s="514"/>
      <c r="CB2" s="514"/>
      <c r="CC2" s="514"/>
      <c r="CD2" s="514"/>
      <c r="CE2" s="514"/>
      <c r="CF2" s="514"/>
      <c r="CG2" s="514"/>
      <c r="CH2" s="514"/>
      <c r="CI2" s="514"/>
      <c r="CJ2" s="514"/>
      <c r="CK2" s="514"/>
      <c r="CL2" s="514"/>
      <c r="CM2" s="514"/>
      <c r="CN2" s="514"/>
      <c r="CO2" s="514"/>
      <c r="CP2" s="514"/>
      <c r="CQ2" s="514"/>
      <c r="CR2" s="514"/>
      <c r="CS2" s="514"/>
      <c r="CT2" s="514"/>
      <c r="CU2" s="514"/>
      <c r="CV2" s="514"/>
      <c r="CW2" s="514"/>
      <c r="CX2" s="514"/>
      <c r="CY2" s="514"/>
      <c r="CZ2" s="514"/>
      <c r="DA2" s="514"/>
      <c r="DB2" s="514"/>
      <c r="DC2" s="514"/>
      <c r="DD2" s="514"/>
      <c r="DE2" s="514"/>
      <c r="DF2" s="514"/>
      <c r="DG2" s="514"/>
      <c r="DH2" s="514"/>
      <c r="DI2" s="514"/>
      <c r="DJ2" s="514"/>
      <c r="DK2" s="514"/>
      <c r="DL2" s="514"/>
      <c r="DM2" s="514"/>
      <c r="DN2" s="514"/>
      <c r="DO2" s="514"/>
      <c r="DP2" s="514"/>
      <c r="DQ2" s="514"/>
      <c r="DR2" s="514"/>
      <c r="DS2" s="514"/>
      <c r="DT2" s="514"/>
      <c r="DU2" s="514"/>
      <c r="DV2" s="514"/>
      <c r="DW2" s="514"/>
      <c r="DX2" s="514"/>
      <c r="DY2" s="514"/>
      <c r="DZ2" s="514"/>
      <c r="EA2" s="514"/>
      <c r="EB2" s="514"/>
      <c r="EC2" s="514"/>
      <c r="ED2" s="514"/>
      <c r="EE2" s="514"/>
      <c r="EF2" s="514"/>
      <c r="EG2" s="514"/>
      <c r="EH2" s="514"/>
      <c r="EI2" s="514"/>
      <c r="EJ2" s="514"/>
      <c r="EK2" s="514"/>
      <c r="EL2" s="514"/>
      <c r="EM2" s="514"/>
      <c r="EN2" s="514"/>
      <c r="EO2" s="514"/>
      <c r="EP2" s="514"/>
      <c r="EQ2" s="514"/>
      <c r="ER2" s="514"/>
      <c r="ES2" s="514"/>
      <c r="ET2" s="514"/>
      <c r="EU2" s="514"/>
      <c r="EV2" s="514"/>
      <c r="EW2" s="514"/>
      <c r="EX2" s="514"/>
      <c r="EY2" s="514"/>
      <c r="EZ2" s="514"/>
      <c r="FA2" s="514"/>
      <c r="FB2" s="514"/>
      <c r="FC2" s="514"/>
      <c r="FD2" s="514"/>
    </row>
    <row r="3" spans="1:160" ht="19.899999999999999" customHeight="1">
      <c r="B3" s="251"/>
      <c r="C3" s="800" t="s">
        <v>147</v>
      </c>
      <c r="D3" s="800"/>
      <c r="E3" s="698" t="s">
        <v>148</v>
      </c>
      <c r="F3" s="317"/>
      <c r="G3" s="318" t="s">
        <v>23</v>
      </c>
      <c r="H3" s="317"/>
      <c r="I3" s="317"/>
      <c r="J3" s="317" t="s">
        <v>21</v>
      </c>
      <c r="K3" s="319"/>
      <c r="L3" s="249"/>
      <c r="M3" s="249"/>
      <c r="N3" s="249"/>
      <c r="O3" s="249"/>
      <c r="P3" s="249"/>
      <c r="Q3" s="249"/>
      <c r="R3" s="249"/>
      <c r="S3" s="249"/>
      <c r="T3" s="249"/>
      <c r="U3" s="249"/>
      <c r="V3" s="249"/>
      <c r="W3" s="299"/>
      <c r="AB3" s="607"/>
      <c r="AC3" s="607"/>
      <c r="AD3" s="627" t="s">
        <v>149</v>
      </c>
      <c r="AE3" s="617" t="s">
        <v>150</v>
      </c>
      <c r="AF3" s="628" t="s">
        <v>151</v>
      </c>
      <c r="AG3" s="607"/>
      <c r="AH3" s="607"/>
      <c r="AI3" s="607"/>
      <c r="AJ3" s="607"/>
      <c r="AK3" s="611" t="s">
        <v>152</v>
      </c>
      <c r="AL3" s="611" t="s">
        <v>153</v>
      </c>
      <c r="AM3" s="611" t="s">
        <v>154</v>
      </c>
      <c r="AN3" s="611" t="s">
        <v>155</v>
      </c>
      <c r="AO3" s="611" t="s">
        <v>156</v>
      </c>
      <c r="AP3" s="620" t="s">
        <v>157</v>
      </c>
      <c r="AQ3" s="629"/>
      <c r="AR3" s="611" t="s">
        <v>152</v>
      </c>
      <c r="AS3" s="611" t="s">
        <v>153</v>
      </c>
      <c r="AT3" s="611" t="s">
        <v>154</v>
      </c>
      <c r="AU3" s="611" t="s">
        <v>155</v>
      </c>
      <c r="AV3" s="611" t="s">
        <v>156</v>
      </c>
      <c r="AW3" s="620" t="s">
        <v>157</v>
      </c>
      <c r="AX3" s="625"/>
      <c r="AY3" s="625"/>
      <c r="AZ3" s="626"/>
      <c r="BA3" s="454"/>
      <c r="BB3" s="454"/>
      <c r="BC3" s="454"/>
      <c r="BD3" s="454"/>
      <c r="BE3" s="454"/>
      <c r="BF3" s="454"/>
      <c r="BG3" s="454"/>
      <c r="BH3" s="454"/>
      <c r="BI3" s="454"/>
      <c r="BJ3" s="454"/>
      <c r="BK3" s="454"/>
      <c r="BL3" s="454"/>
      <c r="BM3" s="454"/>
      <c r="BN3" s="514"/>
      <c r="BO3" s="514"/>
      <c r="BP3" s="514"/>
      <c r="BQ3" s="514"/>
      <c r="BR3" s="514"/>
      <c r="BS3" s="514"/>
      <c r="BT3" s="514"/>
      <c r="BU3" s="514"/>
      <c r="BV3" s="514"/>
      <c r="BW3" s="514"/>
      <c r="BX3" s="514"/>
      <c r="BY3" s="514"/>
      <c r="BZ3" s="514"/>
      <c r="CA3" s="514"/>
      <c r="CB3" s="514"/>
      <c r="CC3" s="514"/>
      <c r="CD3" s="514"/>
      <c r="CE3" s="514"/>
      <c r="CF3" s="514"/>
      <c r="CG3" s="514"/>
      <c r="CH3" s="514"/>
      <c r="CI3" s="514"/>
      <c r="CJ3" s="514"/>
      <c r="CK3" s="514"/>
      <c r="CL3" s="514"/>
      <c r="CM3" s="514"/>
      <c r="CN3" s="514"/>
      <c r="CO3" s="514"/>
      <c r="CP3" s="514"/>
      <c r="CQ3" s="514"/>
      <c r="CR3" s="514"/>
      <c r="CS3" s="514"/>
      <c r="CT3" s="514"/>
      <c r="CU3" s="514"/>
      <c r="CV3" s="514"/>
      <c r="CW3" s="514"/>
      <c r="CX3" s="514"/>
      <c r="CY3" s="514"/>
      <c r="CZ3" s="514"/>
      <c r="DA3" s="514"/>
      <c r="DB3" s="514"/>
      <c r="DC3" s="514"/>
      <c r="DD3" s="514"/>
      <c r="DE3" s="514"/>
      <c r="DF3" s="514"/>
      <c r="DG3" s="514"/>
      <c r="DH3" s="514"/>
      <c r="DI3" s="514"/>
      <c r="DJ3" s="514"/>
      <c r="DK3" s="514"/>
      <c r="DL3" s="514"/>
      <c r="DM3" s="514"/>
      <c r="DN3" s="514"/>
      <c r="DO3" s="514"/>
      <c r="DP3" s="514"/>
      <c r="DQ3" s="514"/>
      <c r="DR3" s="514"/>
      <c r="DS3" s="514"/>
      <c r="DT3" s="514"/>
      <c r="DU3" s="514"/>
      <c r="DV3" s="514"/>
      <c r="DW3" s="514"/>
      <c r="DX3" s="514"/>
      <c r="DY3" s="514"/>
      <c r="DZ3" s="514"/>
      <c r="EA3" s="514"/>
      <c r="EB3" s="514"/>
      <c r="EC3" s="514"/>
      <c r="ED3" s="514"/>
      <c r="EE3" s="514"/>
      <c r="EF3" s="514"/>
      <c r="EG3" s="514"/>
      <c r="EH3" s="514"/>
      <c r="EI3" s="514"/>
      <c r="EJ3" s="514"/>
      <c r="EK3" s="514"/>
      <c r="EL3" s="514"/>
      <c r="EM3" s="514"/>
      <c r="EN3" s="514"/>
      <c r="EO3" s="514"/>
      <c r="EP3" s="514"/>
      <c r="EQ3" s="514"/>
      <c r="ER3" s="514"/>
      <c r="ES3" s="514"/>
      <c r="ET3" s="514"/>
      <c r="EU3" s="514"/>
      <c r="EV3" s="514"/>
      <c r="EW3" s="514"/>
      <c r="EX3" s="514"/>
      <c r="EY3" s="514"/>
      <c r="EZ3" s="514"/>
      <c r="FA3" s="514"/>
      <c r="FB3" s="514"/>
      <c r="FC3" s="514"/>
      <c r="FD3" s="514"/>
    </row>
    <row r="4" spans="1:160" ht="19.899999999999999" customHeight="1" thickBot="1">
      <c r="B4" s="252"/>
      <c r="C4" s="801"/>
      <c r="D4" s="801"/>
      <c r="E4" s="699" t="str">
        <f>IF(Rajaukset!F3="", "", Rajaukset!F3)</f>
        <v/>
      </c>
      <c r="F4" s="320"/>
      <c r="G4" s="699" t="str">
        <f>IF(Rajaukset!B5="", "", Rajaukset!B5)</f>
        <v/>
      </c>
      <c r="H4" s="320"/>
      <c r="I4" s="320"/>
      <c r="J4" s="700" t="str">
        <f>IF(Rajaukset!D3="", "", Rajaukset!D3)</f>
        <v/>
      </c>
      <c r="K4" s="321"/>
      <c r="L4" s="253"/>
      <c r="M4" s="253"/>
      <c r="N4" s="253"/>
      <c r="O4" s="253"/>
      <c r="P4" s="253"/>
      <c r="Q4" s="253"/>
      <c r="R4" s="253"/>
      <c r="S4" s="253"/>
      <c r="T4" s="253"/>
      <c r="U4" s="697" t="str">
        <f>Ohjeet!D2</f>
        <v>Versio</v>
      </c>
      <c r="V4" s="696" t="str">
        <f>Ohjeet!D3</f>
        <v>5/2025</v>
      </c>
      <c r="W4" s="300"/>
      <c r="AB4" s="607"/>
      <c r="AC4" s="607"/>
      <c r="AD4" s="630" t="s">
        <v>81</v>
      </c>
      <c r="AE4" s="617">
        <f>SUM(Viherkerroin!O4:O10)</f>
        <v>0</v>
      </c>
      <c r="AF4" s="631" t="e">
        <f>AE4/SUM(AE4:AE9)</f>
        <v>#DIV/0!</v>
      </c>
      <c r="AG4" s="607"/>
      <c r="AH4" s="607"/>
      <c r="AI4" s="607"/>
      <c r="AJ4" s="607"/>
      <c r="AK4" s="619">
        <f>'Viherkertoimen lisätiedot'!D2*'Viherkertoimen lisätiedot'!$T$3/5/'Viherkertoimen lisätiedot'!M2</f>
        <v>0.27458441818545959</v>
      </c>
      <c r="AL4" s="619">
        <f>'Viherkertoimen lisätiedot'!F2*'Viherkertoimen lisätiedot'!$T$4/5/'Viherkertoimen lisätiedot'!M2</f>
        <v>0.26196675345483678</v>
      </c>
      <c r="AM4" s="619">
        <f>'Viherkertoimen lisätiedot'!H2*'Viherkertoimen lisätiedot'!$T$5/5/'Viherkertoimen lisätiedot'!M2</f>
        <v>0.14600440616863608</v>
      </c>
      <c r="AN4" s="619">
        <f>'Viherkertoimen lisätiedot'!J2*'Viherkertoimen lisätiedot'!$T$6/5/'Viherkertoimen lisätiedot'!M2</f>
        <v>0.10114159823753255</v>
      </c>
      <c r="AO4" s="619">
        <f>'Viherkertoimen lisätiedot'!L2*'Viherkertoimen lisätiedot'!$T$7/5/'Viherkertoimen lisätiedot'!M2</f>
        <v>0.21630282395353495</v>
      </c>
      <c r="AP4" s="619">
        <f>SUM(AK4:AO4)</f>
        <v>1</v>
      </c>
      <c r="AQ4" s="607"/>
      <c r="AR4" s="619">
        <f>IF(Viherkerroin!$H$4&gt;0,Tulokset!AK4,0)</f>
        <v>0</v>
      </c>
      <c r="AS4" s="619">
        <f>IF(Viherkerroin!H4&gt;0,Tulokset!AL4,0)</f>
        <v>0</v>
      </c>
      <c r="AT4" s="619">
        <f>IF(Viherkerroin!H4&gt;0,Tulokset!AM4,0)</f>
        <v>0</v>
      </c>
      <c r="AU4" s="619">
        <f>IF(Viherkerroin!H4&gt;0,Tulokset!AN4,0)</f>
        <v>0</v>
      </c>
      <c r="AV4" s="619">
        <f>IF(Viherkerroin!H4&gt;0,Tulokset!AO4,0)</f>
        <v>0</v>
      </c>
      <c r="AW4" s="619">
        <f>SUM(AR4:AV4)</f>
        <v>0</v>
      </c>
      <c r="AX4" s="632"/>
      <c r="AY4" s="632"/>
      <c r="AZ4" s="626"/>
      <c r="BA4" s="454"/>
      <c r="BB4" s="454"/>
      <c r="BC4" s="454"/>
      <c r="BD4" s="454"/>
      <c r="BE4" s="454"/>
      <c r="BF4" s="454"/>
      <c r="BG4" s="454"/>
      <c r="BH4" s="454"/>
      <c r="BI4" s="454"/>
      <c r="BJ4" s="454"/>
      <c r="BK4" s="454"/>
      <c r="BL4" s="454"/>
      <c r="BM4" s="454"/>
      <c r="BN4" s="514"/>
      <c r="BO4" s="514"/>
      <c r="BP4" s="514"/>
      <c r="BQ4" s="514"/>
      <c r="BR4" s="514"/>
      <c r="BS4" s="514"/>
      <c r="BT4" s="514"/>
      <c r="BU4" s="514"/>
      <c r="BV4" s="514"/>
      <c r="BW4" s="514"/>
      <c r="BX4" s="514"/>
      <c r="BY4" s="514"/>
      <c r="BZ4" s="514"/>
      <c r="CA4" s="514"/>
      <c r="CB4" s="514"/>
      <c r="CC4" s="514"/>
      <c r="CD4" s="514"/>
      <c r="CE4" s="514"/>
      <c r="CF4" s="514"/>
      <c r="CG4" s="514"/>
      <c r="CH4" s="514"/>
      <c r="CI4" s="514"/>
      <c r="CJ4" s="514"/>
      <c r="CK4" s="514"/>
      <c r="CL4" s="514"/>
      <c r="CM4" s="514"/>
      <c r="CN4" s="514"/>
      <c r="CO4" s="514"/>
      <c r="CP4" s="514"/>
      <c r="CQ4" s="514"/>
      <c r="CR4" s="514"/>
      <c r="CS4" s="514"/>
      <c r="CT4" s="514"/>
      <c r="CU4" s="514"/>
      <c r="CV4" s="514"/>
      <c r="CW4" s="514"/>
      <c r="CX4" s="514"/>
      <c r="CY4" s="514"/>
      <c r="CZ4" s="514"/>
      <c r="DA4" s="514"/>
      <c r="DB4" s="514"/>
      <c r="DC4" s="514"/>
      <c r="DD4" s="514"/>
      <c r="DE4" s="514"/>
      <c r="DF4" s="514"/>
      <c r="DG4" s="514"/>
      <c r="DH4" s="514"/>
      <c r="DI4" s="514"/>
      <c r="DJ4" s="514"/>
      <c r="DK4" s="514"/>
      <c r="DL4" s="514"/>
      <c r="DM4" s="514"/>
      <c r="DN4" s="514"/>
      <c r="DO4" s="514"/>
      <c r="DP4" s="514"/>
      <c r="DQ4" s="514"/>
      <c r="DR4" s="514"/>
      <c r="DS4" s="514"/>
      <c r="DT4" s="514"/>
      <c r="DU4" s="514"/>
      <c r="DV4" s="514"/>
      <c r="DW4" s="514"/>
      <c r="DX4" s="514"/>
      <c r="DY4" s="514"/>
      <c r="DZ4" s="514"/>
      <c r="EA4" s="514"/>
      <c r="EB4" s="514"/>
      <c r="EC4" s="514"/>
      <c r="ED4" s="514"/>
      <c r="EE4" s="514"/>
      <c r="EF4" s="514"/>
      <c r="EG4" s="514"/>
      <c r="EH4" s="514"/>
      <c r="EI4" s="514"/>
      <c r="EJ4" s="514"/>
      <c r="EK4" s="514"/>
      <c r="EL4" s="514"/>
      <c r="EM4" s="514"/>
      <c r="EN4" s="514"/>
      <c r="EO4" s="514"/>
      <c r="EP4" s="514"/>
      <c r="EQ4" s="514"/>
      <c r="ER4" s="514"/>
      <c r="ES4" s="514"/>
      <c r="ET4" s="514"/>
      <c r="EU4" s="514"/>
      <c r="EV4" s="514"/>
      <c r="EW4" s="514"/>
      <c r="EX4" s="514"/>
      <c r="EY4" s="514"/>
      <c r="EZ4" s="514"/>
      <c r="FA4" s="514"/>
      <c r="FB4" s="514"/>
      <c r="FC4" s="514"/>
      <c r="FD4" s="514"/>
    </row>
    <row r="5" spans="1:160" ht="19.899999999999999" customHeight="1">
      <c r="B5" s="239"/>
      <c r="C5" s="328" t="s">
        <v>158</v>
      </c>
      <c r="D5" s="329"/>
      <c r="E5" s="330"/>
      <c r="F5" s="331"/>
      <c r="G5" s="331" t="s">
        <v>24</v>
      </c>
      <c r="H5" s="328"/>
      <c r="I5" s="330"/>
      <c r="J5" s="331" t="s">
        <v>25</v>
      </c>
      <c r="K5" s="323"/>
      <c r="AB5" s="607"/>
      <c r="AC5" s="607"/>
      <c r="AD5" s="630" t="s">
        <v>96</v>
      </c>
      <c r="AE5" s="617">
        <f>SUM(Viherkerroin!O11:O20)</f>
        <v>0</v>
      </c>
      <c r="AF5" s="631" t="e">
        <f>AE5/SUM(AE4:AE9)</f>
        <v>#DIV/0!</v>
      </c>
      <c r="AG5" s="607"/>
      <c r="AH5" s="607"/>
      <c r="AI5" s="607"/>
      <c r="AJ5" s="607"/>
      <c r="AK5" s="619">
        <f>'Viherkertoimen lisätiedot'!D3*'Viherkertoimen lisätiedot'!$T$3/5/'Viherkertoimen lisätiedot'!M3</f>
        <v>0.27458441818545959</v>
      </c>
      <c r="AL5" s="619">
        <f>'Viherkertoimen lisätiedot'!F3*'Viherkertoimen lisätiedot'!$T$4/5/'Viherkertoimen lisätiedot'!M3</f>
        <v>0.26196675345483678</v>
      </c>
      <c r="AM5" s="619">
        <f>'Viherkertoimen lisätiedot'!H3*'Viherkertoimen lisätiedot'!$T$5/5/'Viherkertoimen lisätiedot'!M3</f>
        <v>0.14600440616863608</v>
      </c>
      <c r="AN5" s="619">
        <f>'Viherkertoimen lisätiedot'!J3*'Viherkertoimen lisätiedot'!$T$6/5/'Viherkertoimen lisätiedot'!M3</f>
        <v>0.10114159823753255</v>
      </c>
      <c r="AO5" s="619">
        <f>'Viherkertoimen lisätiedot'!L3*'Viherkertoimen lisätiedot'!$T$7/5/'Viherkertoimen lisätiedot'!M3</f>
        <v>0.21630282395353495</v>
      </c>
      <c r="AP5" s="619">
        <f t="shared" ref="AP5:AP41" si="0">SUM(AK5:AO5)</f>
        <v>1</v>
      </c>
      <c r="AQ5" s="607"/>
      <c r="AR5" s="619">
        <f>IF(Viherkerroin!$H$5&gt;0,Tulokset!AK5,0)</f>
        <v>0</v>
      </c>
      <c r="AS5" s="619">
        <f>IF(Viherkerroin!H5&gt;0,Tulokset!AL5,0)</f>
        <v>0</v>
      </c>
      <c r="AT5" s="619">
        <f>IF(Viherkerroin!H5&gt;0,Tulokset!AM5,0)</f>
        <v>0</v>
      </c>
      <c r="AU5" s="619">
        <f>IF(Viherkerroin!H5&gt;0,Tulokset!AN5,0)</f>
        <v>0</v>
      </c>
      <c r="AV5" s="619">
        <f>IF(Viherkerroin!H5&gt;0,Tulokset!AO5,0)</f>
        <v>0</v>
      </c>
      <c r="AW5" s="619">
        <f t="shared" ref="AW5:AW41" si="1">SUM(AR5:AV5)</f>
        <v>0</v>
      </c>
      <c r="AX5" s="632"/>
      <c r="AY5" s="632"/>
      <c r="AZ5" s="626"/>
      <c r="BA5" s="454"/>
      <c r="BB5" s="454"/>
      <c r="BC5" s="454"/>
      <c r="BD5" s="454"/>
      <c r="BE5" s="454"/>
      <c r="BF5" s="454"/>
      <c r="BG5" s="454"/>
      <c r="BH5" s="454"/>
      <c r="BI5" s="454"/>
      <c r="BJ5" s="454"/>
      <c r="BK5" s="454"/>
      <c r="BL5" s="454"/>
      <c r="BM5" s="454"/>
      <c r="BN5" s="514"/>
      <c r="BO5" s="514"/>
      <c r="BP5" s="514"/>
      <c r="BQ5" s="514"/>
      <c r="BR5" s="514"/>
      <c r="BS5" s="514"/>
      <c r="BT5" s="514"/>
      <c r="BU5" s="514"/>
      <c r="BV5" s="514"/>
      <c r="BW5" s="514"/>
      <c r="BX5" s="514"/>
      <c r="BY5" s="514"/>
      <c r="BZ5" s="514"/>
      <c r="CA5" s="514"/>
      <c r="CB5" s="514"/>
      <c r="CC5" s="514"/>
      <c r="CD5" s="514"/>
      <c r="CE5" s="514"/>
      <c r="CF5" s="514"/>
      <c r="CG5" s="514"/>
      <c r="CH5" s="514"/>
      <c r="CI5" s="514"/>
      <c r="CJ5" s="514"/>
      <c r="CK5" s="514"/>
      <c r="CL5" s="514"/>
      <c r="CM5" s="514"/>
      <c r="CN5" s="514"/>
      <c r="CO5" s="514"/>
      <c r="CP5" s="514"/>
      <c r="CQ5" s="514"/>
      <c r="CR5" s="514"/>
      <c r="CS5" s="514"/>
      <c r="CT5" s="514"/>
      <c r="CU5" s="514"/>
      <c r="CV5" s="514"/>
      <c r="CW5" s="514"/>
      <c r="CX5" s="514"/>
      <c r="CY5" s="514"/>
      <c r="CZ5" s="514"/>
      <c r="DA5" s="514"/>
      <c r="DB5" s="514"/>
      <c r="DC5" s="514"/>
      <c r="DD5" s="514"/>
      <c r="DE5" s="514"/>
      <c r="DF5" s="514"/>
      <c r="DG5" s="514"/>
      <c r="DH5" s="514"/>
      <c r="DI5" s="514"/>
      <c r="DJ5" s="514"/>
      <c r="DK5" s="514"/>
      <c r="DL5" s="514"/>
      <c r="DM5" s="514"/>
      <c r="DN5" s="514"/>
      <c r="DO5" s="514"/>
      <c r="DP5" s="514"/>
      <c r="DQ5" s="514"/>
      <c r="DR5" s="514"/>
      <c r="DS5" s="514"/>
      <c r="DT5" s="514"/>
      <c r="DU5" s="514"/>
      <c r="DV5" s="514"/>
      <c r="DW5" s="514"/>
      <c r="DX5" s="514"/>
      <c r="DY5" s="514"/>
      <c r="DZ5" s="514"/>
      <c r="EA5" s="514"/>
      <c r="EB5" s="514"/>
      <c r="EC5" s="514"/>
      <c r="ED5" s="514"/>
      <c r="EE5" s="514"/>
      <c r="EF5" s="514"/>
      <c r="EG5" s="514"/>
      <c r="EH5" s="514"/>
      <c r="EI5" s="514"/>
      <c r="EJ5" s="514"/>
      <c r="EK5" s="514"/>
      <c r="EL5" s="514"/>
      <c r="EM5" s="514"/>
      <c r="EN5" s="514"/>
      <c r="EO5" s="514"/>
      <c r="EP5" s="514"/>
      <c r="EQ5" s="514"/>
      <c r="ER5" s="514"/>
      <c r="ES5" s="514"/>
      <c r="ET5" s="514"/>
      <c r="EU5" s="514"/>
      <c r="EV5" s="514"/>
      <c r="EW5" s="514"/>
      <c r="EX5" s="514"/>
      <c r="EY5" s="514"/>
      <c r="EZ5" s="514"/>
      <c r="FA5" s="514"/>
      <c r="FB5" s="514"/>
      <c r="FC5" s="514"/>
      <c r="FD5" s="514"/>
    </row>
    <row r="6" spans="1:160" ht="19.899999999999999" customHeight="1">
      <c r="B6" s="72"/>
      <c r="C6" s="831" t="str">
        <f>IF(Rajaukset!B3="", "", Rajaukset!B3)</f>
        <v/>
      </c>
      <c r="D6" s="832"/>
      <c r="E6" s="833"/>
      <c r="F6" s="324"/>
      <c r="G6" s="695" t="str">
        <f>IF(Rajaukset!D5="", "", Rajaukset!D5)</f>
        <v/>
      </c>
      <c r="H6" s="332"/>
      <c r="I6" s="322"/>
      <c r="J6" s="834" t="str">
        <f>IF(Rajaukset!F5="", "", Rajaukset!F5)</f>
        <v/>
      </c>
      <c r="K6" s="835"/>
      <c r="R6" s="836" t="str">
        <f>IF(AA6&gt;0, AA6 &amp; " m² täytetty liikaa pinta-alaa", "")</f>
        <v/>
      </c>
      <c r="S6" s="836"/>
      <c r="T6" s="836"/>
      <c r="U6" s="836"/>
      <c r="V6" s="836"/>
      <c r="AA6" s="694">
        <f>Viherkerroin!B12-Viherkerroin!B10</f>
        <v>0</v>
      </c>
      <c r="AB6" s="607"/>
      <c r="AC6" s="607"/>
      <c r="AD6" s="630" t="s">
        <v>536</v>
      </c>
      <c r="AE6" s="617">
        <f>SUM(Viherkerroin!O21:O23)</f>
        <v>0</v>
      </c>
      <c r="AF6" s="631" t="e">
        <f>AE6/SUM(AE4:AE9)</f>
        <v>#DIV/0!</v>
      </c>
      <c r="AG6" s="607"/>
      <c r="AH6" s="607"/>
      <c r="AI6" s="607"/>
      <c r="AJ6" s="607"/>
      <c r="AK6" s="619">
        <f>'Viherkertoimen lisätiedot'!D4*'Viherkertoimen lisätiedot'!$T$3/5/'Viherkertoimen lisätiedot'!M4</f>
        <v>0.26165120806137637</v>
      </c>
      <c r="AL6" s="619">
        <f>'Viherkertoimen lisätiedot'!F4*'Viherkertoimen lisätiedot'!$T$4/5/'Viherkertoimen lisätiedot'!M4</f>
        <v>0.24962784839115992</v>
      </c>
      <c r="AM6" s="619">
        <f>'Viherkertoimen lisätiedot'!H4*'Viherkertoimen lisätiedot'!$T$5/5/'Viherkertoimen lisätiedot'!M4</f>
        <v>0.16695293713500514</v>
      </c>
      <c r="AN6" s="619">
        <f>'Viherkertoimen lisätiedot'!J4*'Viherkertoimen lisätiedot'!$T$6/5/'Viherkertoimen lisätiedot'!M4</f>
        <v>0.11565326920874842</v>
      </c>
      <c r="AO6" s="619">
        <f>'Viherkertoimen lisätiedot'!L4*'Viherkertoimen lisätiedot'!$T$7/5/'Viherkertoimen lisätiedot'!M4</f>
        <v>0.20611473720371007</v>
      </c>
      <c r="AP6" s="619">
        <f t="shared" si="0"/>
        <v>0.99999999999999989</v>
      </c>
      <c r="AQ6" s="607"/>
      <c r="AR6" s="619">
        <f>IF(Viherkerroin!$H$6&gt;0,Tulokset!AK6,0)</f>
        <v>0</v>
      </c>
      <c r="AS6" s="619">
        <f>IF(Viherkerroin!H6&gt;0,Tulokset!AL6,0)</f>
        <v>0</v>
      </c>
      <c r="AT6" s="619">
        <f>IF(Viherkerroin!H6&gt;0,Tulokset!AM6,0)</f>
        <v>0</v>
      </c>
      <c r="AU6" s="619">
        <f>IF(Viherkerroin!H6&gt;0,Tulokset!AN6,0)</f>
        <v>0</v>
      </c>
      <c r="AV6" s="619">
        <f>IF(Viherkerroin!H6&gt;0,Tulokset!AO6,0)</f>
        <v>0</v>
      </c>
      <c r="AW6" s="619">
        <f t="shared" si="1"/>
        <v>0</v>
      </c>
      <c r="AX6" s="632"/>
      <c r="AY6" s="632"/>
      <c r="AZ6" s="626"/>
      <c r="BA6" s="454"/>
      <c r="BB6" s="454"/>
      <c r="BC6" s="454"/>
      <c r="BD6" s="454"/>
      <c r="BE6" s="454"/>
      <c r="BF6" s="454"/>
      <c r="BG6" s="454"/>
      <c r="BH6" s="454"/>
      <c r="BI6" s="454"/>
      <c r="BJ6" s="454"/>
      <c r="BK6" s="454"/>
      <c r="BL6" s="454"/>
      <c r="BM6" s="454"/>
      <c r="BN6" s="514"/>
      <c r="BO6" s="514"/>
      <c r="BP6" s="514"/>
      <c r="BQ6" s="514"/>
      <c r="BR6" s="514"/>
      <c r="BS6" s="514"/>
      <c r="BT6" s="514"/>
      <c r="BU6" s="514"/>
      <c r="BV6" s="514"/>
      <c r="BW6" s="514"/>
      <c r="BX6" s="514"/>
      <c r="BY6" s="514"/>
      <c r="BZ6" s="514"/>
      <c r="CA6" s="514"/>
      <c r="CB6" s="514"/>
      <c r="CC6" s="514"/>
      <c r="CD6" s="514"/>
      <c r="CE6" s="514"/>
      <c r="CF6" s="514"/>
      <c r="CG6" s="514"/>
      <c r="CH6" s="514"/>
      <c r="CI6" s="514"/>
      <c r="CJ6" s="514"/>
      <c r="CK6" s="514"/>
      <c r="CL6" s="514"/>
      <c r="CM6" s="514"/>
      <c r="CN6" s="514"/>
      <c r="CO6" s="514"/>
      <c r="CP6" s="514"/>
      <c r="CQ6" s="514"/>
      <c r="CR6" s="514"/>
      <c r="CS6" s="514"/>
      <c r="CT6" s="514"/>
      <c r="CU6" s="514"/>
      <c r="CV6" s="514"/>
      <c r="CW6" s="514"/>
      <c r="CX6" s="514"/>
      <c r="CY6" s="514"/>
      <c r="CZ6" s="514"/>
      <c r="DA6" s="514"/>
      <c r="DB6" s="514"/>
      <c r="DC6" s="514"/>
      <c r="DD6" s="514"/>
      <c r="DE6" s="514"/>
      <c r="DF6" s="514"/>
      <c r="DG6" s="514"/>
      <c r="DH6" s="514"/>
      <c r="DI6" s="514"/>
      <c r="DJ6" s="514"/>
      <c r="DK6" s="514"/>
      <c r="DL6" s="514"/>
      <c r="DM6" s="514"/>
      <c r="DN6" s="514"/>
      <c r="DO6" s="514"/>
      <c r="DP6" s="514"/>
      <c r="DQ6" s="514"/>
      <c r="DR6" s="514"/>
      <c r="DS6" s="514"/>
      <c r="DT6" s="514"/>
      <c r="DU6" s="514"/>
      <c r="DV6" s="514"/>
      <c r="DW6" s="514"/>
      <c r="DX6" s="514"/>
      <c r="DY6" s="514"/>
      <c r="DZ6" s="514"/>
      <c r="EA6" s="514"/>
      <c r="EB6" s="514"/>
      <c r="EC6" s="514"/>
      <c r="ED6" s="514"/>
      <c r="EE6" s="514"/>
      <c r="EF6" s="514"/>
      <c r="EG6" s="514"/>
      <c r="EH6" s="514"/>
      <c r="EI6" s="514"/>
      <c r="EJ6" s="514"/>
      <c r="EK6" s="514"/>
      <c r="EL6" s="514"/>
      <c r="EM6" s="514"/>
      <c r="EN6" s="514"/>
      <c r="EO6" s="514"/>
      <c r="EP6" s="514"/>
      <c r="EQ6" s="514"/>
      <c r="ER6" s="514"/>
      <c r="ES6" s="514"/>
      <c r="ET6" s="514"/>
      <c r="EU6" s="514"/>
      <c r="EV6" s="514"/>
      <c r="EW6" s="514"/>
      <c r="EX6" s="514"/>
      <c r="EY6" s="514"/>
      <c r="EZ6" s="514"/>
      <c r="FA6" s="514"/>
      <c r="FB6" s="514"/>
      <c r="FC6" s="514"/>
      <c r="FD6" s="514"/>
    </row>
    <row r="7" spans="1:160" ht="19.899999999999999" customHeight="1" thickBot="1">
      <c r="B7" s="72"/>
      <c r="C7" s="327"/>
      <c r="D7" s="240"/>
      <c r="E7" s="322"/>
      <c r="F7" s="324"/>
      <c r="G7" s="325"/>
      <c r="H7" s="324"/>
      <c r="I7" s="322"/>
      <c r="J7" s="324"/>
      <c r="K7" s="326"/>
      <c r="AB7" s="607"/>
      <c r="AC7" s="607"/>
      <c r="AD7" s="630"/>
      <c r="AE7" s="617"/>
      <c r="AF7" s="631"/>
      <c r="AG7" s="607"/>
      <c r="AH7" s="607"/>
      <c r="AI7" s="607"/>
      <c r="AJ7" s="607"/>
      <c r="AK7" s="619"/>
      <c r="AL7" s="619"/>
      <c r="AM7" s="619"/>
      <c r="AN7" s="619"/>
      <c r="AO7" s="619"/>
      <c r="AP7" s="619"/>
      <c r="AQ7" s="607"/>
      <c r="AR7" s="619"/>
      <c r="AS7" s="619"/>
      <c r="AT7" s="619"/>
      <c r="AU7" s="619"/>
      <c r="AV7" s="619"/>
      <c r="AW7" s="619"/>
      <c r="AX7" s="632"/>
      <c r="AY7" s="632"/>
      <c r="AZ7" s="626"/>
      <c r="BA7" s="454"/>
      <c r="BB7" s="454"/>
      <c r="BC7" s="454"/>
      <c r="BD7" s="454"/>
      <c r="BE7" s="454"/>
      <c r="BF7" s="454"/>
      <c r="BG7" s="454"/>
      <c r="BH7" s="454"/>
      <c r="BI7" s="454"/>
      <c r="BJ7" s="454"/>
      <c r="BK7" s="454"/>
      <c r="BL7" s="454"/>
      <c r="BM7" s="454"/>
      <c r="BN7" s="514"/>
      <c r="BO7" s="514"/>
      <c r="BP7" s="514"/>
      <c r="BQ7" s="514"/>
      <c r="BR7" s="514"/>
      <c r="BS7" s="514"/>
      <c r="BT7" s="514"/>
      <c r="BU7" s="514"/>
      <c r="BV7" s="514"/>
      <c r="BW7" s="514"/>
      <c r="BX7" s="514"/>
      <c r="BY7" s="514"/>
      <c r="BZ7" s="514"/>
      <c r="CA7" s="514"/>
      <c r="CB7" s="514"/>
      <c r="CC7" s="514"/>
      <c r="CD7" s="514"/>
      <c r="CE7" s="514"/>
      <c r="CF7" s="514"/>
      <c r="CG7" s="514"/>
      <c r="CH7" s="514"/>
      <c r="CI7" s="514"/>
      <c r="CJ7" s="514"/>
      <c r="CK7" s="514"/>
      <c r="CL7" s="514"/>
      <c r="CM7" s="514"/>
      <c r="CN7" s="514"/>
      <c r="CO7" s="514"/>
      <c r="CP7" s="514"/>
      <c r="CQ7" s="514"/>
      <c r="CR7" s="514"/>
      <c r="CS7" s="514"/>
      <c r="CT7" s="514"/>
      <c r="CU7" s="514"/>
      <c r="CV7" s="514"/>
      <c r="CW7" s="514"/>
      <c r="CX7" s="514"/>
      <c r="CY7" s="514"/>
      <c r="CZ7" s="514"/>
      <c r="DA7" s="514"/>
      <c r="DB7" s="514"/>
      <c r="DC7" s="514"/>
      <c r="DD7" s="514"/>
      <c r="DE7" s="514"/>
      <c r="DF7" s="514"/>
      <c r="DG7" s="514"/>
      <c r="DH7" s="514"/>
      <c r="DI7" s="514"/>
      <c r="DJ7" s="514"/>
      <c r="DK7" s="514"/>
      <c r="DL7" s="514"/>
      <c r="DM7" s="514"/>
      <c r="DN7" s="514"/>
      <c r="DO7" s="514"/>
      <c r="DP7" s="514"/>
      <c r="DQ7" s="514"/>
      <c r="DR7" s="514"/>
      <c r="DS7" s="514"/>
      <c r="DT7" s="514"/>
      <c r="DU7" s="514"/>
      <c r="DV7" s="514"/>
      <c r="DW7" s="514"/>
      <c r="DX7" s="514"/>
      <c r="DY7" s="514"/>
      <c r="DZ7" s="514"/>
      <c r="EA7" s="514"/>
      <c r="EB7" s="514"/>
      <c r="EC7" s="514"/>
      <c r="ED7" s="514"/>
      <c r="EE7" s="514"/>
      <c r="EF7" s="514"/>
      <c r="EG7" s="514"/>
      <c r="EH7" s="514"/>
      <c r="EI7" s="514"/>
      <c r="EJ7" s="514"/>
      <c r="EK7" s="514"/>
      <c r="EL7" s="514"/>
      <c r="EM7" s="514"/>
      <c r="EN7" s="514"/>
      <c r="EO7" s="514"/>
      <c r="EP7" s="514"/>
      <c r="EQ7" s="514"/>
      <c r="ER7" s="514"/>
      <c r="ES7" s="514"/>
      <c r="ET7" s="514"/>
      <c r="EU7" s="514"/>
      <c r="EV7" s="514"/>
      <c r="EW7" s="514"/>
      <c r="EX7" s="514"/>
      <c r="EY7" s="514"/>
      <c r="EZ7" s="514"/>
      <c r="FA7" s="514"/>
      <c r="FB7" s="514"/>
      <c r="FC7" s="514"/>
      <c r="FD7" s="514"/>
    </row>
    <row r="8" spans="1:160" ht="19.899999999999999" customHeight="1">
      <c r="B8" s="72"/>
      <c r="C8" s="245"/>
      <c r="D8" s="246" t="s">
        <v>159</v>
      </c>
      <c r="E8" s="247" t="s">
        <v>160</v>
      </c>
      <c r="F8" s="117"/>
      <c r="G8" s="802" t="s">
        <v>81</v>
      </c>
      <c r="H8" s="803"/>
      <c r="I8" s="803"/>
      <c r="J8" s="803"/>
      <c r="K8" s="804"/>
      <c r="M8" s="126"/>
      <c r="AB8" s="607"/>
      <c r="AC8" s="607"/>
      <c r="AD8" s="630" t="s">
        <v>161</v>
      </c>
      <c r="AE8" s="617">
        <f>SUM(Viherkerroin!O34:O40)</f>
        <v>0</v>
      </c>
      <c r="AF8" s="631" t="e">
        <f>AE8/SUM(AE4:AE9)</f>
        <v>#DIV/0!</v>
      </c>
      <c r="AG8" s="607"/>
      <c r="AH8" s="607"/>
      <c r="AI8" s="607"/>
      <c r="AJ8" s="607"/>
      <c r="AK8" s="619">
        <f>'Viherkertoimen lisätiedot'!D5*'Viherkertoimen lisätiedot'!$T$3/5/'Viherkertoimen lisätiedot'!M5</f>
        <v>0.26914016489988224</v>
      </c>
      <c r="AL8" s="619">
        <f>'Viherkertoimen lisätiedot'!F5*'Viherkertoimen lisätiedot'!$T$4/5/'Viherkertoimen lisätiedot'!M5</f>
        <v>0.25677267373380447</v>
      </c>
      <c r="AM8" s="619">
        <f>'Viherkertoimen lisätiedot'!H5*'Viherkertoimen lisätiedot'!$T$5/5/'Viherkertoimen lisätiedot'!M5</f>
        <v>0.14310954063604245</v>
      </c>
      <c r="AN8" s="619">
        <f>'Viherkertoimen lisätiedot'!J5*'Viherkertoimen lisätiedot'!$T$6/5/'Viherkertoimen lisätiedot'!M5</f>
        <v>0.11896348645465256</v>
      </c>
      <c r="AO8" s="619">
        <f>'Viherkertoimen lisätiedot'!L5*'Viherkertoimen lisätiedot'!$T$7/5/'Viherkertoimen lisätiedot'!M5</f>
        <v>0.21201413427561841</v>
      </c>
      <c r="AP8" s="619">
        <f t="shared" si="0"/>
        <v>1</v>
      </c>
      <c r="AQ8" s="607"/>
      <c r="AR8" s="619">
        <f>IF(Viherkerroin!$H$7&gt;0,Tulokset!AK8,0)</f>
        <v>0</v>
      </c>
      <c r="AS8" s="619">
        <f>IF(Viherkerroin!H7&gt;0,Tulokset!AL8,0)</f>
        <v>0</v>
      </c>
      <c r="AT8" s="619">
        <f>IF(Viherkerroin!H7&gt;0,Tulokset!AM8,0)</f>
        <v>0</v>
      </c>
      <c r="AU8" s="619">
        <f>IF(Viherkerroin!H7&gt;0,Tulokset!AN8,0)</f>
        <v>0</v>
      </c>
      <c r="AV8" s="619">
        <f>IF(Viherkerroin!H7&gt;0,Tulokset!AO8,0)</f>
        <v>0</v>
      </c>
      <c r="AW8" s="619">
        <f t="shared" si="1"/>
        <v>0</v>
      </c>
      <c r="AX8" s="632"/>
      <c r="AY8" s="632"/>
      <c r="AZ8" s="626"/>
      <c r="BA8" s="454"/>
      <c r="BB8" s="454"/>
      <c r="BC8" s="454"/>
      <c r="BD8" s="454"/>
      <c r="BE8" s="454"/>
      <c r="BF8" s="454"/>
      <c r="BG8" s="454"/>
      <c r="BH8" s="454"/>
      <c r="BI8" s="454"/>
      <c r="BJ8" s="454"/>
      <c r="BK8" s="454"/>
      <c r="BL8" s="454"/>
      <c r="BM8" s="454"/>
      <c r="BN8" s="514"/>
      <c r="BO8" s="514"/>
      <c r="BP8" s="514"/>
      <c r="BQ8" s="514"/>
      <c r="BR8" s="514"/>
      <c r="BS8" s="514"/>
      <c r="BT8" s="514"/>
      <c r="BU8" s="514"/>
      <c r="BV8" s="514"/>
      <c r="BW8" s="514"/>
      <c r="BX8" s="514"/>
      <c r="BY8" s="514"/>
      <c r="BZ8" s="514"/>
      <c r="CA8" s="514"/>
      <c r="CB8" s="514"/>
      <c r="CC8" s="514"/>
      <c r="CD8" s="514"/>
      <c r="CE8" s="514"/>
      <c r="CF8" s="514"/>
      <c r="CG8" s="514"/>
      <c r="CH8" s="514"/>
      <c r="CI8" s="514"/>
      <c r="CJ8" s="514"/>
      <c r="CK8" s="514"/>
      <c r="CL8" s="514"/>
      <c r="CM8" s="514"/>
      <c r="CN8" s="514"/>
      <c r="CO8" s="514"/>
      <c r="CP8" s="514"/>
      <c r="CQ8" s="514"/>
      <c r="CR8" s="514"/>
      <c r="CS8" s="514"/>
      <c r="CT8" s="514"/>
      <c r="CU8" s="514"/>
      <c r="CV8" s="514"/>
      <c r="CW8" s="514"/>
      <c r="CX8" s="514"/>
      <c r="CY8" s="514"/>
      <c r="CZ8" s="514"/>
      <c r="DA8" s="514"/>
      <c r="DB8" s="514"/>
      <c r="DC8" s="514"/>
      <c r="DD8" s="514"/>
      <c r="DE8" s="514"/>
      <c r="DF8" s="514"/>
      <c r="DG8" s="514"/>
      <c r="DH8" s="514"/>
      <c r="DI8" s="514"/>
      <c r="DJ8" s="514"/>
      <c r="DK8" s="514"/>
      <c r="DL8" s="514"/>
      <c r="DM8" s="514"/>
      <c r="DN8" s="514"/>
      <c r="DO8" s="514"/>
      <c r="DP8" s="514"/>
      <c r="DQ8" s="514"/>
      <c r="DR8" s="514"/>
      <c r="DS8" s="514"/>
      <c r="DT8" s="514"/>
      <c r="DU8" s="514"/>
      <c r="DV8" s="514"/>
      <c r="DW8" s="514"/>
      <c r="DX8" s="514"/>
      <c r="DY8" s="514"/>
      <c r="DZ8" s="514"/>
      <c r="EA8" s="514"/>
      <c r="EB8" s="514"/>
      <c r="EC8" s="514"/>
      <c r="ED8" s="514"/>
      <c r="EE8" s="514"/>
      <c r="EF8" s="514"/>
      <c r="EG8" s="514"/>
      <c r="EH8" s="514"/>
      <c r="EI8" s="514"/>
      <c r="EJ8" s="514"/>
      <c r="EK8" s="514"/>
      <c r="EL8" s="514"/>
      <c r="EM8" s="514"/>
      <c r="EN8" s="514"/>
      <c r="EO8" s="514"/>
      <c r="EP8" s="514"/>
      <c r="EQ8" s="514"/>
      <c r="ER8" s="514"/>
      <c r="ES8" s="514"/>
      <c r="ET8" s="514"/>
      <c r="EU8" s="514"/>
      <c r="EV8" s="514"/>
      <c r="EW8" s="514"/>
      <c r="EX8" s="514"/>
      <c r="EY8" s="514"/>
      <c r="EZ8" s="514"/>
      <c r="FA8" s="514"/>
      <c r="FB8" s="514"/>
      <c r="FC8" s="514"/>
      <c r="FD8" s="514"/>
    </row>
    <row r="9" spans="1:160" ht="41.25" customHeight="1" thickBot="1">
      <c r="B9" s="72"/>
      <c r="C9" s="295" t="str">
        <f>IF(ISERROR(E9-D9), "Viherkerroin", IF(E9&lt;D9, "Viherkerroin jää alle tavoitetason", "Viherkerroin"))</f>
        <v>Viherkerroin</v>
      </c>
      <c r="D9" s="293">
        <f>Rajaukset!I9</f>
        <v>0.9</v>
      </c>
      <c r="E9" s="333" t="str">
        <f>IF(ISERROR(ROUND(Viherkerroin!B6, 2)), "--", ROUND(Viherkerroin!B6, 2))</f>
        <v>--</v>
      </c>
      <c r="F9" s="117"/>
      <c r="G9" s="805"/>
      <c r="H9" s="806"/>
      <c r="I9" s="806"/>
      <c r="J9" s="806"/>
      <c r="K9" s="807"/>
      <c r="AA9" s="561"/>
      <c r="AB9" s="607"/>
      <c r="AC9" s="607"/>
      <c r="AD9" s="630" t="s">
        <v>119</v>
      </c>
      <c r="AE9" s="617">
        <f>SUM(Viherkerroin!O24:O26)</f>
        <v>0</v>
      </c>
      <c r="AF9" s="631" t="e">
        <f>AE9/SUM(AE4:AE9)</f>
        <v>#DIV/0!</v>
      </c>
      <c r="AG9" s="633"/>
      <c r="AH9" s="607"/>
      <c r="AI9" s="634"/>
      <c r="AJ9" s="635"/>
      <c r="AK9" s="619">
        <f>'Viherkertoimen lisätiedot'!D6*'Viherkertoimen lisätiedot'!$T$3/5/'Viherkertoimen lisätiedot'!M6</f>
        <v>0.28760226557583385</v>
      </c>
      <c r="AL9" s="619">
        <f>'Viherkertoimen lisätiedot'!F6*'Viherkertoimen lisätiedot'!$T$4/5/'Viherkertoimen lisätiedot'!M6</f>
        <v>0.20578980490874763</v>
      </c>
      <c r="AM9" s="619">
        <f>'Viherkertoimen lisätiedot'!H6*'Viherkertoimen lisätiedot'!$T$5/5/'Viherkertoimen lisätiedot'!M6</f>
        <v>0.15292636878539964</v>
      </c>
      <c r="AN9" s="619">
        <f>'Viherkertoimen lisätiedot'!J6*'Viherkertoimen lisätiedot'!$T$6/5/'Viherkertoimen lisätiedot'!M6</f>
        <v>0.12712397734424166</v>
      </c>
      <c r="AO9" s="619">
        <f>'Viherkertoimen lisätiedot'!L6*'Viherkertoimen lisätiedot'!$T$7/5/'Viherkertoimen lisätiedot'!M6</f>
        <v>0.22655758338577722</v>
      </c>
      <c r="AP9" s="619">
        <f t="shared" si="0"/>
        <v>1</v>
      </c>
      <c r="AQ9" s="607"/>
      <c r="AR9" s="619">
        <f>IF(Viherkerroin!$H$8&gt;0,Tulokset!AK9,0)</f>
        <v>0</v>
      </c>
      <c r="AS9" s="619">
        <f>IF(Viherkerroin!H8&gt;0,Tulokset!AL9,0)</f>
        <v>0</v>
      </c>
      <c r="AT9" s="619">
        <f>IF(Viherkerroin!H8&gt;0,Tulokset!AM9,0)</f>
        <v>0</v>
      </c>
      <c r="AU9" s="619">
        <f>IF(Viherkerroin!H8&gt;0,Tulokset!AN9,0)</f>
        <v>0</v>
      </c>
      <c r="AV9" s="619">
        <f>IF(Viherkerroin!H8&gt;0,Tulokset!AO9,0)</f>
        <v>0</v>
      </c>
      <c r="AW9" s="619">
        <f t="shared" si="1"/>
        <v>0</v>
      </c>
      <c r="AX9" s="632"/>
      <c r="AY9" s="632"/>
      <c r="AZ9" s="626"/>
      <c r="BA9" s="454"/>
      <c r="BB9" s="454"/>
      <c r="BC9" s="454"/>
      <c r="BD9" s="454"/>
      <c r="BE9" s="454"/>
      <c r="BF9" s="454"/>
      <c r="BG9" s="454"/>
      <c r="BH9" s="454"/>
      <c r="BI9" s="454"/>
      <c r="BJ9" s="454"/>
      <c r="BK9" s="454"/>
      <c r="BL9" s="454"/>
      <c r="BM9" s="454"/>
      <c r="BN9" s="514"/>
      <c r="BO9" s="514"/>
      <c r="BP9" s="514"/>
      <c r="BQ9" s="514"/>
      <c r="BR9" s="514"/>
      <c r="BS9" s="514"/>
      <c r="BT9" s="514"/>
      <c r="BU9" s="514"/>
      <c r="BV9" s="514"/>
      <c r="BW9" s="514"/>
      <c r="BX9" s="514"/>
      <c r="BY9" s="514"/>
      <c r="BZ9" s="514"/>
      <c r="CA9" s="514"/>
      <c r="CB9" s="514"/>
      <c r="CC9" s="514"/>
      <c r="CD9" s="514"/>
      <c r="CE9" s="514"/>
      <c r="CF9" s="514"/>
      <c r="CG9" s="514"/>
      <c r="CH9" s="514"/>
      <c r="CI9" s="514"/>
      <c r="CJ9" s="514"/>
      <c r="CK9" s="514"/>
      <c r="CL9" s="514"/>
      <c r="CM9" s="514"/>
      <c r="CN9" s="514"/>
      <c r="CO9" s="514"/>
      <c r="CP9" s="514"/>
      <c r="CQ9" s="514"/>
      <c r="CR9" s="514"/>
      <c r="CS9" s="514"/>
      <c r="CT9" s="514"/>
      <c r="CU9" s="514"/>
      <c r="CV9" s="514"/>
      <c r="CW9" s="514"/>
      <c r="CX9" s="514"/>
      <c r="CY9" s="514"/>
      <c r="CZ9" s="514"/>
      <c r="DA9" s="514"/>
      <c r="DB9" s="514"/>
      <c r="DC9" s="514"/>
      <c r="DD9" s="514"/>
      <c r="DE9" s="514"/>
      <c r="DF9" s="514"/>
      <c r="DG9" s="514"/>
      <c r="DH9" s="514"/>
      <c r="DI9" s="514"/>
      <c r="DJ9" s="514"/>
      <c r="DK9" s="514"/>
      <c r="DL9" s="514"/>
      <c r="DM9" s="514"/>
      <c r="DN9" s="514"/>
      <c r="DO9" s="514"/>
      <c r="DP9" s="514"/>
      <c r="DQ9" s="514"/>
      <c r="DR9" s="514"/>
      <c r="DS9" s="514"/>
      <c r="DT9" s="514"/>
      <c r="DU9" s="514"/>
      <c r="DV9" s="514"/>
      <c r="DW9" s="514"/>
      <c r="DX9" s="514"/>
      <c r="DY9" s="514"/>
      <c r="DZ9" s="514"/>
      <c r="EA9" s="514"/>
      <c r="EB9" s="514"/>
      <c r="EC9" s="514"/>
      <c r="ED9" s="514"/>
      <c r="EE9" s="514"/>
      <c r="EF9" s="514"/>
      <c r="EG9" s="514"/>
      <c r="EH9" s="514"/>
      <c r="EI9" s="514"/>
      <c r="EJ9" s="514"/>
      <c r="EK9" s="514"/>
      <c r="EL9" s="514"/>
      <c r="EM9" s="514"/>
      <c r="EN9" s="514"/>
      <c r="EO9" s="514"/>
      <c r="EP9" s="514"/>
      <c r="EQ9" s="514"/>
      <c r="ER9" s="514"/>
      <c r="ES9" s="514"/>
      <c r="ET9" s="514"/>
      <c r="EU9" s="514"/>
      <c r="EV9" s="514"/>
      <c r="EW9" s="514"/>
      <c r="EX9" s="514"/>
      <c r="EY9" s="514"/>
      <c r="EZ9" s="514"/>
      <c r="FA9" s="514"/>
      <c r="FB9" s="514"/>
      <c r="FC9" s="514"/>
      <c r="FD9" s="514"/>
    </row>
    <row r="10" spans="1:160" s="78" customFormat="1" ht="19.899999999999999" customHeight="1" thickBot="1">
      <c r="A10" s="241"/>
      <c r="B10" s="242"/>
      <c r="C10" s="286"/>
      <c r="D10" s="287"/>
      <c r="E10" s="287"/>
      <c r="F10" s="125"/>
      <c r="G10" s="794" t="str">
        <f>IF((Viherkerroin!H4&gt;0),Viherkerroin!H4&amp;" kpl "&amp;CHAR(10),"")&amp;
IF((Viherkerroin!H5&gt;0),Viherkerroin!H5&amp;" kpl "&amp;CHAR(10),"")&amp;
IF((Viherkerroin!H6&gt;0),Viherkerroin!H6&amp;" kpl  "&amp;CHAR(10),"")&amp;
IF((Viherkerroin!H7&gt;0),Viherkerroin!H7&amp;" kpl  "&amp;CHAR(10),"")&amp;
IF((Viherkerroin!H8&gt;0),Viherkerroin!H8&amp;" m²  "&amp;CHAR(10),"")&amp;
IF((Viherkerroin!H9&gt;0),Viherkerroin!H9&amp;" m²  "&amp;CHAR(10),"")&amp;
IF((Viherkerroin!H10&gt;0),Viherkerroin!H10&amp;" m²  ","")</f>
        <v/>
      </c>
      <c r="H10" s="796" t="str">
        <f>IF((Viherkerroin!H4&gt;0), Viherkerroin!F4 &amp; CHAR(10), "")&amp;
IF((Viherkerroin!H5&gt;0),Viherkerroin!F5 &amp;  CHAR(10), "")&amp;
IF((Viherkerroin!H6&gt;0), Viherkerroin!F6 &amp;  CHAR(10), "")&amp;
IF((Viherkerroin!H7&gt;0), Viherkerroin!F7 &amp;  CHAR(10), "")&amp;
IF((Viherkerroin!H8&gt;0), Viherkerroin!F8 &amp;  CHAR(10), "")&amp;
IF((Viherkerroin!H9&gt;0), Viherkerroin!F9 &amp;  CHAR(10), "")&amp;
IF((Viherkerroin!H10&gt;0), Viherkerroin!F10, "")</f>
        <v/>
      </c>
      <c r="I10" s="796"/>
      <c r="J10" s="796"/>
      <c r="K10" s="796"/>
      <c r="L10" s="125"/>
      <c r="M10" s="243"/>
      <c r="N10" s="125"/>
      <c r="AB10" s="636"/>
      <c r="AC10" s="636"/>
      <c r="AD10" s="637"/>
      <c r="AE10" s="638"/>
      <c r="AF10" s="630"/>
      <c r="AG10" s="639"/>
      <c r="AH10" s="640"/>
      <c r="AI10" s="641"/>
      <c r="AJ10" s="641"/>
      <c r="AK10" s="619">
        <f>'Viherkertoimen lisätiedot'!D7*'Viherkertoimen lisätiedot'!$T$3/5/'Viherkertoimen lisätiedot'!M7</f>
        <v>0.31965493121939842</v>
      </c>
      <c r="AL10" s="619">
        <f>'Viherkertoimen lisätiedot'!F7*'Viherkertoimen lisätiedot'!$T$4/5/'Viherkertoimen lisätiedot'!M7</f>
        <v>0.3049661925856843</v>
      </c>
      <c r="AM10" s="619">
        <f>'Viherkertoimen lisätiedot'!H7*'Viherkertoimen lisätiedot'!$T$5/5/'Viherkertoimen lisätiedot'!M7</f>
        <v>0.11331312660293777</v>
      </c>
      <c r="AN10" s="619">
        <f>'Viherkertoimen lisätiedot'!J7*'Viherkertoimen lisätiedot'!$T$6/5/'Viherkertoimen lisätiedot'!M7</f>
        <v>9.4194450920960612E-2</v>
      </c>
      <c r="AO10" s="619">
        <f>'Viherkertoimen lisätiedot'!L7*'Viherkertoimen lisätiedot'!$T$7/5/'Viherkertoimen lisätiedot'!M7</f>
        <v>0.16787129867101891</v>
      </c>
      <c r="AP10" s="619">
        <f t="shared" si="0"/>
        <v>1</v>
      </c>
      <c r="AQ10" s="636"/>
      <c r="AR10" s="619">
        <f>IF(Viherkerroin!$H$9&gt;0,Tulokset!AK10,0)</f>
        <v>0</v>
      </c>
      <c r="AS10" s="619">
        <f>IF(Viherkerroin!H9&gt;0,Tulokset!AL10,0)</f>
        <v>0</v>
      </c>
      <c r="AT10" s="619">
        <f>IF(Viherkerroin!H9&gt;0,Tulokset!AM10,0)</f>
        <v>0</v>
      </c>
      <c r="AU10" s="619">
        <f>IF(Viherkerroin!H9&gt;0,Tulokset!AN10,0)</f>
        <v>0</v>
      </c>
      <c r="AV10" s="619">
        <f>IF(Viherkerroin!H9&gt;0,Tulokset!AO10,0)</f>
        <v>0</v>
      </c>
      <c r="AW10" s="619">
        <f t="shared" si="1"/>
        <v>0</v>
      </c>
      <c r="AX10" s="632"/>
      <c r="AY10" s="632"/>
      <c r="AZ10" s="626"/>
      <c r="BA10" s="642"/>
      <c r="BB10" s="642"/>
      <c r="BC10" s="642"/>
      <c r="BD10" s="642"/>
      <c r="BE10" s="642"/>
      <c r="BF10" s="642"/>
      <c r="BG10" s="642"/>
      <c r="BH10" s="642"/>
      <c r="BI10" s="642"/>
      <c r="BJ10" s="642"/>
      <c r="BK10" s="642"/>
      <c r="BL10" s="642"/>
      <c r="BM10" s="642"/>
      <c r="BN10" s="515"/>
      <c r="BO10" s="515"/>
      <c r="BP10" s="515"/>
      <c r="BQ10" s="515"/>
      <c r="BR10" s="515"/>
      <c r="BS10" s="515"/>
      <c r="BT10" s="515"/>
      <c r="BU10" s="515"/>
      <c r="BV10" s="515"/>
      <c r="BW10" s="515"/>
      <c r="BX10" s="515"/>
      <c r="BY10" s="515"/>
      <c r="BZ10" s="515"/>
      <c r="CA10" s="515"/>
      <c r="CB10" s="515"/>
      <c r="CC10" s="515"/>
      <c r="CD10" s="515"/>
      <c r="CE10" s="515"/>
      <c r="CF10" s="515"/>
      <c r="CG10" s="515"/>
      <c r="CH10" s="515"/>
      <c r="CI10" s="515"/>
      <c r="CJ10" s="515"/>
      <c r="CK10" s="515"/>
      <c r="CL10" s="515"/>
      <c r="CM10" s="515"/>
      <c r="CN10" s="515"/>
      <c r="CO10" s="515"/>
      <c r="CP10" s="515"/>
      <c r="CQ10" s="515"/>
      <c r="CR10" s="515"/>
      <c r="CS10" s="515"/>
      <c r="CT10" s="515"/>
      <c r="CU10" s="515"/>
      <c r="CV10" s="515"/>
      <c r="CW10" s="515"/>
      <c r="CX10" s="515"/>
      <c r="CY10" s="515"/>
      <c r="CZ10" s="515"/>
      <c r="DA10" s="515"/>
      <c r="DB10" s="515"/>
      <c r="DC10" s="515"/>
      <c r="DD10" s="515"/>
      <c r="DE10" s="515"/>
      <c r="DF10" s="515"/>
      <c r="DG10" s="515"/>
      <c r="DH10" s="515"/>
      <c r="DI10" s="515"/>
      <c r="DJ10" s="515"/>
      <c r="DK10" s="515"/>
      <c r="DL10" s="515"/>
      <c r="DM10" s="515"/>
      <c r="DN10" s="515"/>
      <c r="DO10" s="515"/>
      <c r="DP10" s="515"/>
      <c r="DQ10" s="515"/>
      <c r="DR10" s="515"/>
      <c r="DS10" s="515"/>
      <c r="DT10" s="515"/>
      <c r="DU10" s="515"/>
      <c r="DV10" s="515"/>
      <c r="DW10" s="515"/>
      <c r="DX10" s="515"/>
      <c r="DY10" s="515"/>
      <c r="DZ10" s="515"/>
      <c r="EA10" s="515"/>
      <c r="EB10" s="515"/>
      <c r="EC10" s="515"/>
      <c r="ED10" s="515"/>
      <c r="EE10" s="515"/>
      <c r="EF10" s="515"/>
      <c r="EG10" s="515"/>
      <c r="EH10" s="515"/>
      <c r="EI10" s="515"/>
      <c r="EJ10" s="515"/>
      <c r="EK10" s="515"/>
      <c r="EL10" s="515"/>
      <c r="EM10" s="515"/>
      <c r="EN10" s="515"/>
      <c r="EO10" s="515"/>
      <c r="EP10" s="515"/>
      <c r="EQ10" s="515"/>
      <c r="ER10" s="515"/>
      <c r="ES10" s="515"/>
      <c r="ET10" s="515"/>
      <c r="EU10" s="515"/>
      <c r="EV10" s="515"/>
      <c r="EW10" s="515"/>
      <c r="EX10" s="515"/>
      <c r="EY10" s="515"/>
      <c r="EZ10" s="515"/>
      <c r="FA10" s="515"/>
      <c r="FB10" s="515"/>
      <c r="FC10" s="515"/>
      <c r="FD10" s="515"/>
    </row>
    <row r="11" spans="1:160" s="78" customFormat="1" ht="19.899999999999999" customHeight="1" thickBot="1">
      <c r="A11" s="241"/>
      <c r="B11" s="242"/>
      <c r="C11" s="290" t="s">
        <v>162</v>
      </c>
      <c r="D11" s="288"/>
      <c r="E11" s="289"/>
      <c r="F11" s="125"/>
      <c r="G11" s="795"/>
      <c r="H11" s="797"/>
      <c r="I11" s="797"/>
      <c r="J11" s="797"/>
      <c r="K11" s="797"/>
      <c r="L11" s="125"/>
      <c r="M11" s="243"/>
      <c r="N11" s="125"/>
      <c r="AB11" s="636"/>
      <c r="AC11" s="636"/>
      <c r="AD11" s="637"/>
      <c r="AE11" s="638"/>
      <c r="AF11" s="630"/>
      <c r="AG11" s="639"/>
      <c r="AH11" s="640"/>
      <c r="AI11" s="641"/>
      <c r="AJ11" s="641"/>
      <c r="AK11" s="619">
        <f>'Viherkertoimen lisätiedot'!D8*'Viherkertoimen lisätiedot'!$T$3/5/'Viherkertoimen lisätiedot'!M8</f>
        <v>0.34040968342644318</v>
      </c>
      <c r="AL11" s="619">
        <f>'Viherkertoimen lisätiedot'!F8*'Viherkertoimen lisätiedot'!$T$4/5/'Viherkertoimen lisätiedot'!M8</f>
        <v>0.16238361266294224</v>
      </c>
      <c r="AM11" s="619">
        <f>'Viherkertoimen lisätiedot'!H8*'Viherkertoimen lisätiedot'!$T$5/5/'Viherkertoimen lisätiedot'!M8</f>
        <v>0.27150837988826815</v>
      </c>
      <c r="AN11" s="619">
        <f>'Viherkertoimen lisätiedot'!J8*'Viherkertoimen lisätiedot'!$T$6/5/'Viherkertoimen lisätiedot'!M8</f>
        <v>0.22569832402234635</v>
      </c>
      <c r="AO11" s="619">
        <f>'Viherkertoimen lisätiedot'!L8*'Viherkertoimen lisätiedot'!$T$7/5/'Viherkertoimen lisätiedot'!M8</f>
        <v>0</v>
      </c>
      <c r="AP11" s="619">
        <f t="shared" si="0"/>
        <v>0.99999999999999989</v>
      </c>
      <c r="AQ11" s="636"/>
      <c r="AR11" s="619">
        <f>IF(Viherkerroin!$H$10&gt;0,Tulokset!AK11,0)</f>
        <v>0</v>
      </c>
      <c r="AS11" s="619">
        <f>IF(Viherkerroin!H10&gt;0,Tulokset!AL11,0)</f>
        <v>0</v>
      </c>
      <c r="AT11" s="619">
        <f>IF(Viherkerroin!H10&gt;0,Tulokset!AM11,0)</f>
        <v>0</v>
      </c>
      <c r="AU11" s="619">
        <f>IF(Viherkerroin!H10&gt;0,Tulokset!AN11,0)</f>
        <v>0</v>
      </c>
      <c r="AV11" s="619">
        <f>IF(Viherkerroin!H10&gt;0,Tulokset!AO11,0)</f>
        <v>0</v>
      </c>
      <c r="AW11" s="619">
        <f t="shared" si="1"/>
        <v>0</v>
      </c>
      <c r="AX11" s="632"/>
      <c r="AY11" s="632"/>
      <c r="AZ11" s="626"/>
      <c r="BA11" s="642"/>
      <c r="BB11" s="642"/>
      <c r="BC11" s="642"/>
      <c r="BD11" s="642"/>
      <c r="BE11" s="642"/>
      <c r="BF11" s="642"/>
      <c r="BG11" s="642"/>
      <c r="BH11" s="642"/>
      <c r="BI11" s="642"/>
      <c r="BJ11" s="642"/>
      <c r="BK11" s="642"/>
      <c r="BL11" s="642"/>
      <c r="BM11" s="642"/>
      <c r="BN11" s="515"/>
      <c r="BO11" s="515"/>
      <c r="BP11" s="515"/>
      <c r="BQ11" s="515"/>
      <c r="BR11" s="515"/>
      <c r="BS11" s="515"/>
      <c r="BT11" s="515"/>
      <c r="BU11" s="515"/>
      <c r="BV11" s="515"/>
      <c r="BW11" s="515"/>
      <c r="BX11" s="515"/>
      <c r="BY11" s="515"/>
      <c r="BZ11" s="515"/>
      <c r="CA11" s="515"/>
      <c r="CB11" s="515"/>
      <c r="CC11" s="515"/>
      <c r="CD11" s="515"/>
      <c r="CE11" s="515"/>
      <c r="CF11" s="515"/>
      <c r="CG11" s="515"/>
      <c r="CH11" s="515"/>
      <c r="CI11" s="515"/>
      <c r="CJ11" s="515"/>
      <c r="CK11" s="515"/>
      <c r="CL11" s="515"/>
      <c r="CM11" s="515"/>
      <c r="CN11" s="515"/>
      <c r="CO11" s="515"/>
      <c r="CP11" s="515"/>
      <c r="CQ11" s="515"/>
      <c r="CR11" s="515"/>
      <c r="CS11" s="515"/>
      <c r="CT11" s="515"/>
      <c r="CU11" s="515"/>
      <c r="CV11" s="515"/>
      <c r="CW11" s="515"/>
      <c r="CX11" s="515"/>
      <c r="CY11" s="515"/>
      <c r="CZ11" s="515"/>
      <c r="DA11" s="515"/>
      <c r="DB11" s="515"/>
      <c r="DC11" s="515"/>
      <c r="DD11" s="515"/>
      <c r="DE11" s="515"/>
      <c r="DF11" s="515"/>
      <c r="DG11" s="515"/>
      <c r="DH11" s="515"/>
      <c r="DI11" s="515"/>
      <c r="DJ11" s="515"/>
      <c r="DK11" s="515"/>
      <c r="DL11" s="515"/>
      <c r="DM11" s="515"/>
      <c r="DN11" s="515"/>
      <c r="DO11" s="515"/>
      <c r="DP11" s="515"/>
      <c r="DQ11" s="515"/>
      <c r="DR11" s="515"/>
      <c r="DS11" s="515"/>
      <c r="DT11" s="515"/>
      <c r="DU11" s="515"/>
      <c r="DV11" s="515"/>
      <c r="DW11" s="515"/>
      <c r="DX11" s="515"/>
      <c r="DY11" s="515"/>
      <c r="DZ11" s="515"/>
      <c r="EA11" s="515"/>
      <c r="EB11" s="515"/>
      <c r="EC11" s="515"/>
      <c r="ED11" s="515"/>
      <c r="EE11" s="515"/>
      <c r="EF11" s="515"/>
      <c r="EG11" s="515"/>
      <c r="EH11" s="515"/>
      <c r="EI11" s="515"/>
      <c r="EJ11" s="515"/>
      <c r="EK11" s="515"/>
      <c r="EL11" s="515"/>
      <c r="EM11" s="515"/>
      <c r="EN11" s="515"/>
      <c r="EO11" s="515"/>
      <c r="EP11" s="515"/>
      <c r="EQ11" s="515"/>
      <c r="ER11" s="515"/>
      <c r="ES11" s="515"/>
      <c r="ET11" s="515"/>
      <c r="EU11" s="515"/>
      <c r="EV11" s="515"/>
      <c r="EW11" s="515"/>
      <c r="EX11" s="515"/>
      <c r="EY11" s="515"/>
      <c r="EZ11" s="515"/>
      <c r="FA11" s="515"/>
      <c r="FB11" s="515"/>
      <c r="FC11" s="515"/>
      <c r="FD11" s="515"/>
    </row>
    <row r="12" spans="1:160" s="78" customFormat="1" ht="19.899999999999999" customHeight="1">
      <c r="A12" s="241"/>
      <c r="B12" s="242"/>
      <c r="C12" s="808" t="s">
        <v>163</v>
      </c>
      <c r="D12" s="809"/>
      <c r="E12" s="291" t="str">
        <f>Viherkerroin!$B$22</f>
        <v>--</v>
      </c>
      <c r="F12" s="125"/>
      <c r="G12" s="795"/>
      <c r="H12" s="797"/>
      <c r="I12" s="797"/>
      <c r="J12" s="797"/>
      <c r="K12" s="797"/>
      <c r="L12" s="125"/>
      <c r="M12" s="125"/>
      <c r="N12" s="125"/>
      <c r="AB12" s="636"/>
      <c r="AC12" s="636"/>
      <c r="AD12" s="627"/>
      <c r="AE12" s="643"/>
      <c r="AF12" s="644"/>
      <c r="AG12" s="639"/>
      <c r="AH12" s="640"/>
      <c r="AI12" s="641"/>
      <c r="AJ12" s="641"/>
      <c r="AK12" s="619">
        <f>'Viherkertoimen lisätiedot'!D9*'Viherkertoimen lisätiedot'!$T$3/5/'Viherkertoimen lisätiedot'!M9</f>
        <v>0.28968188754548652</v>
      </c>
      <c r="AL12" s="619">
        <f>'Viherkertoimen lisätiedot'!F9*'Viherkertoimen lisätiedot'!$T$4/5/'Viherkertoimen lisätiedot'!M9</f>
        <v>0.20471886371639855</v>
      </c>
      <c r="AM12" s="619">
        <f>'Viherkertoimen lisätiedot'!H9*'Viherkertoimen lisätiedot'!$T$5/5/'Viherkertoimen lisätiedot'!M9</f>
        <v>0.18255663810306375</v>
      </c>
      <c r="AN12" s="619">
        <f>'Viherkertoimen lisätiedot'!J9*'Viherkertoimen lisätiedot'!$T$6/5/'Viherkertoimen lisätiedot'!M9</f>
        <v>9.4846813006221373E-2</v>
      </c>
      <c r="AO12" s="619">
        <f>'Viherkertoimen lisätiedot'!L9*'Viherkertoimen lisätiedot'!$T$7/5/'Viherkertoimen lisätiedot'!M9</f>
        <v>0.22819579762882966</v>
      </c>
      <c r="AP12" s="619">
        <f t="shared" si="0"/>
        <v>0.99999999999999989</v>
      </c>
      <c r="AQ12" s="636"/>
      <c r="AR12" s="619">
        <f>IF(Viherkerroin!$H$11&gt;0,Tulokset!AK12,0)</f>
        <v>0</v>
      </c>
      <c r="AS12" s="619">
        <f>IF(Viherkerroin!H11&gt;0,Tulokset!AL12,0)</f>
        <v>0</v>
      </c>
      <c r="AT12" s="619">
        <f>IF(Viherkerroin!H11&gt;0,Tulokset!AM12,0)</f>
        <v>0</v>
      </c>
      <c r="AU12" s="619">
        <f>IF(Viherkerroin!H11&gt;0,Tulokset!AN12,0)</f>
        <v>0</v>
      </c>
      <c r="AV12" s="619">
        <f>IF(Viherkerroin!H11&gt;0,Tulokset!AO12,0)</f>
        <v>0</v>
      </c>
      <c r="AW12" s="619">
        <f t="shared" si="1"/>
        <v>0</v>
      </c>
      <c r="AX12" s="632"/>
      <c r="AY12" s="632"/>
      <c r="AZ12" s="626"/>
      <c r="BA12" s="642"/>
      <c r="BB12" s="642"/>
      <c r="BC12" s="642"/>
      <c r="BD12" s="642"/>
      <c r="BE12" s="642"/>
      <c r="BF12" s="642"/>
      <c r="BG12" s="642"/>
      <c r="BH12" s="642"/>
      <c r="BI12" s="642"/>
      <c r="BJ12" s="642"/>
      <c r="BK12" s="642"/>
      <c r="BL12" s="642"/>
      <c r="BM12" s="642"/>
      <c r="BN12" s="515"/>
      <c r="BO12" s="515"/>
      <c r="BP12" s="515"/>
      <c r="BQ12" s="515"/>
      <c r="BR12" s="515"/>
      <c r="BS12" s="515"/>
      <c r="BT12" s="515"/>
      <c r="BU12" s="515"/>
      <c r="BV12" s="515"/>
      <c r="BW12" s="515"/>
      <c r="BX12" s="515"/>
      <c r="BY12" s="515"/>
      <c r="BZ12" s="515"/>
      <c r="CA12" s="515"/>
      <c r="CB12" s="515"/>
      <c r="CC12" s="515"/>
      <c r="CD12" s="515"/>
      <c r="CE12" s="515"/>
      <c r="CF12" s="515"/>
      <c r="CG12" s="515"/>
      <c r="CH12" s="515"/>
      <c r="CI12" s="515"/>
      <c r="CJ12" s="515"/>
      <c r="CK12" s="515"/>
      <c r="CL12" s="515"/>
      <c r="CM12" s="515"/>
      <c r="CN12" s="515"/>
      <c r="CO12" s="515"/>
      <c r="CP12" s="515"/>
      <c r="CQ12" s="515"/>
      <c r="CR12" s="515"/>
      <c r="CS12" s="515"/>
      <c r="CT12" s="515"/>
      <c r="CU12" s="515"/>
      <c r="CV12" s="515"/>
      <c r="CW12" s="515"/>
      <c r="CX12" s="515"/>
      <c r="CY12" s="515"/>
      <c r="CZ12" s="515"/>
      <c r="DA12" s="515"/>
      <c r="DB12" s="515"/>
      <c r="DC12" s="515"/>
      <c r="DD12" s="515"/>
      <c r="DE12" s="515"/>
      <c r="DF12" s="515"/>
      <c r="DG12" s="515"/>
      <c r="DH12" s="515"/>
      <c r="DI12" s="515"/>
      <c r="DJ12" s="515"/>
      <c r="DK12" s="515"/>
      <c r="DL12" s="515"/>
      <c r="DM12" s="515"/>
      <c r="DN12" s="515"/>
      <c r="DO12" s="515"/>
      <c r="DP12" s="515"/>
      <c r="DQ12" s="515"/>
      <c r="DR12" s="515"/>
      <c r="DS12" s="515"/>
      <c r="DT12" s="515"/>
      <c r="DU12" s="515"/>
      <c r="DV12" s="515"/>
      <c r="DW12" s="515"/>
      <c r="DX12" s="515"/>
      <c r="DY12" s="515"/>
      <c r="DZ12" s="515"/>
      <c r="EA12" s="515"/>
      <c r="EB12" s="515"/>
      <c r="EC12" s="515"/>
      <c r="ED12" s="515"/>
      <c r="EE12" s="515"/>
      <c r="EF12" s="515"/>
      <c r="EG12" s="515"/>
      <c r="EH12" s="515"/>
      <c r="EI12" s="515"/>
      <c r="EJ12" s="515"/>
      <c r="EK12" s="515"/>
      <c r="EL12" s="515"/>
      <c r="EM12" s="515"/>
      <c r="EN12" s="515"/>
      <c r="EO12" s="515"/>
      <c r="EP12" s="515"/>
      <c r="EQ12" s="515"/>
      <c r="ER12" s="515"/>
      <c r="ES12" s="515"/>
      <c r="ET12" s="515"/>
      <c r="EU12" s="515"/>
      <c r="EV12" s="515"/>
      <c r="EW12" s="515"/>
      <c r="EX12" s="515"/>
      <c r="EY12" s="515"/>
      <c r="EZ12" s="515"/>
      <c r="FA12" s="515"/>
      <c r="FB12" s="515"/>
      <c r="FC12" s="515"/>
      <c r="FD12" s="515"/>
    </row>
    <row r="13" spans="1:160" s="78" customFormat="1" ht="19.899999999999999" customHeight="1">
      <c r="A13" s="242"/>
      <c r="B13" s="242"/>
      <c r="C13" s="818" t="s">
        <v>164</v>
      </c>
      <c r="D13" s="819"/>
      <c r="E13" s="334" t="str">
        <f>IF(ISERROR(ROUND(Viherkerroin!$B$16,1)), "--", ROUND(Viherkerroin!$B$16,1))</f>
        <v>--</v>
      </c>
      <c r="F13" s="242"/>
      <c r="G13" s="795"/>
      <c r="H13" s="797"/>
      <c r="I13" s="797"/>
      <c r="J13" s="797"/>
      <c r="K13" s="797"/>
      <c r="L13" s="125"/>
      <c r="M13" s="125"/>
      <c r="N13" s="125"/>
      <c r="AB13" s="636"/>
      <c r="AC13" s="636"/>
      <c r="AD13" s="645"/>
      <c r="AE13" s="643"/>
      <c r="AF13" s="630"/>
      <c r="AG13" s="639"/>
      <c r="AH13" s="640"/>
      <c r="AI13" s="641"/>
      <c r="AJ13" s="641"/>
      <c r="AK13" s="619">
        <f>'Viherkertoimen lisätiedot'!D10*'Viherkertoimen lisätiedot'!$T$3/5/'Viherkertoimen lisätiedot'!M10</f>
        <v>0.28227300802964794</v>
      </c>
      <c r="AL13" s="619">
        <f>'Viherkertoimen lisätiedot'!F10*'Viherkertoimen lisätiedot'!$T$4/5/'Viherkertoimen lisätiedot'!M10</f>
        <v>0.21544163063619517</v>
      </c>
      <c r="AM13" s="619">
        <f>'Viherkertoimen lisätiedot'!H10*'Viherkertoimen lisätiedot'!$T$5/5/'Viherkertoimen lisätiedot'!M10</f>
        <v>0.18011117974058063</v>
      </c>
      <c r="AN13" s="619">
        <f>'Viherkertoimen lisätiedot'!J10*'Viherkertoimen lisätiedot'!$T$6/5/'Viherkertoimen lisätiedot'!M10</f>
        <v>9.9814700432365677E-2</v>
      </c>
      <c r="AO13" s="619">
        <f>'Viherkertoimen lisätiedot'!L10*'Viherkertoimen lisätiedot'!$T$7/5/'Viherkertoimen lisätiedot'!M10</f>
        <v>0.22235948116121065</v>
      </c>
      <c r="AP13" s="619">
        <f t="shared" si="0"/>
        <v>1</v>
      </c>
      <c r="AQ13" s="636"/>
      <c r="AR13" s="619">
        <f>IF(Viherkerroin!$H$12&gt;0,Tulokset!AK13,0)</f>
        <v>0</v>
      </c>
      <c r="AS13" s="619">
        <f>IF(Viherkerroin!H12&gt;0,Tulokset!AL13,0)</f>
        <v>0</v>
      </c>
      <c r="AT13" s="619">
        <f>IF(Viherkerroin!H12&gt;0,Tulokset!AM13,0)</f>
        <v>0</v>
      </c>
      <c r="AU13" s="619">
        <f>IF(Viherkerroin!H12&gt;0,Tulokset!AN13,0)</f>
        <v>0</v>
      </c>
      <c r="AV13" s="619">
        <f>IF(Viherkerroin!H12&gt;0,Tulokset!AO13,0)</f>
        <v>0</v>
      </c>
      <c r="AW13" s="619">
        <f t="shared" si="1"/>
        <v>0</v>
      </c>
      <c r="AX13" s="646"/>
      <c r="AY13" s="632"/>
      <c r="AZ13" s="626"/>
      <c r="BA13" s="642"/>
      <c r="BB13" s="642"/>
      <c r="BC13" s="642"/>
      <c r="BD13" s="642"/>
      <c r="BE13" s="642"/>
      <c r="BF13" s="642"/>
      <c r="BG13" s="642"/>
      <c r="BH13" s="642"/>
      <c r="BI13" s="642"/>
      <c r="BJ13" s="642"/>
      <c r="BK13" s="642"/>
      <c r="BL13" s="642"/>
      <c r="BM13" s="642"/>
      <c r="BN13" s="515"/>
      <c r="BO13" s="515"/>
      <c r="BP13" s="515"/>
      <c r="BQ13" s="515"/>
      <c r="BR13" s="515"/>
      <c r="BS13" s="515"/>
      <c r="BT13" s="515"/>
      <c r="BU13" s="515"/>
      <c r="BV13" s="515"/>
      <c r="BW13" s="515"/>
      <c r="BX13" s="515"/>
      <c r="BY13" s="515"/>
      <c r="BZ13" s="515"/>
      <c r="CA13" s="515"/>
      <c r="CB13" s="515"/>
      <c r="CC13" s="515"/>
      <c r="CD13" s="515"/>
      <c r="CE13" s="515"/>
      <c r="CF13" s="515"/>
      <c r="CG13" s="515"/>
      <c r="CH13" s="515"/>
      <c r="CI13" s="515"/>
      <c r="CJ13" s="515"/>
      <c r="CK13" s="515"/>
      <c r="CL13" s="515"/>
      <c r="CM13" s="515"/>
      <c r="CN13" s="515"/>
      <c r="CO13" s="515"/>
      <c r="CP13" s="515"/>
      <c r="CQ13" s="515"/>
      <c r="CR13" s="515"/>
      <c r="CS13" s="515"/>
      <c r="CT13" s="515"/>
      <c r="CU13" s="515"/>
      <c r="CV13" s="515"/>
      <c r="CW13" s="515"/>
      <c r="CX13" s="515"/>
      <c r="CY13" s="515"/>
      <c r="CZ13" s="515"/>
      <c r="DA13" s="515"/>
      <c r="DB13" s="515"/>
      <c r="DC13" s="515"/>
      <c r="DD13" s="515"/>
      <c r="DE13" s="515"/>
      <c r="DF13" s="515"/>
      <c r="DG13" s="515"/>
      <c r="DH13" s="515"/>
      <c r="DI13" s="515"/>
      <c r="DJ13" s="515"/>
      <c r="DK13" s="515"/>
      <c r="DL13" s="515"/>
      <c r="DM13" s="515"/>
      <c r="DN13" s="515"/>
      <c r="DO13" s="515"/>
      <c r="DP13" s="515"/>
      <c r="DQ13" s="515"/>
      <c r="DR13" s="515"/>
      <c r="DS13" s="515"/>
      <c r="DT13" s="515"/>
      <c r="DU13" s="515"/>
      <c r="DV13" s="515"/>
      <c r="DW13" s="515"/>
      <c r="DX13" s="515"/>
      <c r="DY13" s="515"/>
      <c r="DZ13" s="515"/>
      <c r="EA13" s="515"/>
      <c r="EB13" s="515"/>
      <c r="EC13" s="515"/>
      <c r="ED13" s="515"/>
      <c r="EE13" s="515"/>
      <c r="EF13" s="515"/>
      <c r="EG13" s="515"/>
      <c r="EH13" s="515"/>
      <c r="EI13" s="515"/>
      <c r="EJ13" s="515"/>
      <c r="EK13" s="515"/>
      <c r="EL13" s="515"/>
      <c r="EM13" s="515"/>
      <c r="EN13" s="515"/>
      <c r="EO13" s="515"/>
      <c r="EP13" s="515"/>
      <c r="EQ13" s="515"/>
      <c r="ER13" s="515"/>
      <c r="ES13" s="515"/>
      <c r="ET13" s="515"/>
      <c r="EU13" s="515"/>
      <c r="EV13" s="515"/>
      <c r="EW13" s="515"/>
      <c r="EX13" s="515"/>
      <c r="EY13" s="515"/>
      <c r="EZ13" s="515"/>
      <c r="FA13" s="515"/>
      <c r="FB13" s="515"/>
      <c r="FC13" s="515"/>
      <c r="FD13" s="515"/>
    </row>
    <row r="14" spans="1:160" s="78" customFormat="1" ht="19.899999999999999" customHeight="1">
      <c r="A14" s="242"/>
      <c r="B14" s="242"/>
      <c r="C14" s="818" t="s">
        <v>165</v>
      </c>
      <c r="D14" s="819"/>
      <c r="E14" s="334">
        <f>(Viherkerroin!$H$27+Viherkerroin!$H$28+Viherkerroin!$H$31)*Rajaukset!$G$21+Viherkerroin!$H$29*Rajaukset!$G$22+Viherkerroin!$H$33+Viherkerroin!$H$32</f>
        <v>0</v>
      </c>
      <c r="F14" s="242"/>
      <c r="G14" s="795"/>
      <c r="H14" s="797"/>
      <c r="I14" s="797"/>
      <c r="J14" s="797"/>
      <c r="K14" s="797"/>
      <c r="L14" s="125"/>
      <c r="M14" s="125"/>
      <c r="N14" s="125"/>
      <c r="AB14" s="636"/>
      <c r="AC14" s="636"/>
      <c r="AD14" s="645"/>
      <c r="AE14" s="643"/>
      <c r="AF14" s="631"/>
      <c r="AG14" s="639"/>
      <c r="AH14" s="640"/>
      <c r="AI14" s="641"/>
      <c r="AJ14" s="641"/>
      <c r="AK14" s="619">
        <f>'Viherkertoimen lisätiedot'!D11*'Viherkertoimen lisätiedot'!$T$3/5/'Viherkertoimen lisätiedot'!M11</f>
        <v>0.27701166843461128</v>
      </c>
      <c r="AL14" s="619">
        <f>'Viherkertoimen lisätiedot'!F11*'Viherkertoimen lisätiedot'!$T$4/5/'Viherkertoimen lisätiedot'!M11</f>
        <v>0.19821185028034549</v>
      </c>
      <c r="AM14" s="619">
        <f>'Viherkertoimen lisätiedot'!H11*'Viherkertoimen lisätiedot'!$T$5/5/'Viherkertoimen lisätiedot'!M11</f>
        <v>0.18411880587967874</v>
      </c>
      <c r="AN14" s="619">
        <f>'Viherkertoimen lisätiedot'!J11*'Viherkertoimen lisätiedot'!$T$6/5/'Viherkertoimen lisätiedot'!M11</f>
        <v>0.12244279436278224</v>
      </c>
      <c r="AO14" s="619">
        <f>'Viherkertoimen lisätiedot'!L11*'Viherkertoimen lisätiedot'!$T$7/5/'Viherkertoimen lisätiedot'!M11</f>
        <v>0.21821488104258221</v>
      </c>
      <c r="AP14" s="619">
        <f t="shared" si="0"/>
        <v>1</v>
      </c>
      <c r="AQ14" s="636"/>
      <c r="AR14" s="619">
        <f>IF(Viherkerroin!$H$13&gt;0,Tulokset!AK14,0)</f>
        <v>0</v>
      </c>
      <c r="AS14" s="619">
        <f>IF(Viherkerroin!H13&gt;0,Tulokset!AL14,0)</f>
        <v>0</v>
      </c>
      <c r="AT14" s="619">
        <f>IF(Viherkerroin!H13&gt;0,Tulokset!AM14,0)</f>
        <v>0</v>
      </c>
      <c r="AU14" s="619">
        <f>IF(Viherkerroin!H13&gt;0,Tulokset!AN14,0)</f>
        <v>0</v>
      </c>
      <c r="AV14" s="619">
        <f>IF(Viherkerroin!H13&gt;0,Tulokset!AO14,0)</f>
        <v>0</v>
      </c>
      <c r="AW14" s="619">
        <f t="shared" si="1"/>
        <v>0</v>
      </c>
      <c r="AX14" s="647"/>
      <c r="AY14" s="632"/>
      <c r="AZ14" s="626"/>
      <c r="BA14" s="642"/>
      <c r="BB14" s="642"/>
      <c r="BC14" s="642"/>
      <c r="BD14" s="642"/>
      <c r="BE14" s="642"/>
      <c r="BF14" s="642"/>
      <c r="BG14" s="642"/>
      <c r="BH14" s="642"/>
      <c r="BI14" s="642"/>
      <c r="BJ14" s="642"/>
      <c r="BK14" s="642"/>
      <c r="BL14" s="642"/>
      <c r="BM14" s="642"/>
      <c r="BN14" s="515"/>
      <c r="BO14" s="515"/>
      <c r="BP14" s="515"/>
      <c r="BQ14" s="515"/>
      <c r="BR14" s="515"/>
      <c r="BS14" s="515"/>
      <c r="BT14" s="515"/>
      <c r="BU14" s="515"/>
      <c r="BV14" s="515"/>
      <c r="BW14" s="515"/>
      <c r="BX14" s="515"/>
      <c r="BY14" s="515"/>
      <c r="BZ14" s="515"/>
      <c r="CA14" s="515"/>
      <c r="CB14" s="515"/>
      <c r="CC14" s="515"/>
      <c r="CD14" s="515"/>
      <c r="CE14" s="515"/>
      <c r="CF14" s="515"/>
      <c r="CG14" s="515"/>
      <c r="CH14" s="515"/>
      <c r="CI14" s="515"/>
      <c r="CJ14" s="515"/>
      <c r="CK14" s="515"/>
      <c r="CL14" s="515"/>
      <c r="CM14" s="515"/>
      <c r="CN14" s="515"/>
      <c r="CO14" s="515"/>
      <c r="CP14" s="515"/>
      <c r="CQ14" s="515"/>
      <c r="CR14" s="515"/>
      <c r="CS14" s="515"/>
      <c r="CT14" s="515"/>
      <c r="CU14" s="515"/>
      <c r="CV14" s="515"/>
      <c r="CW14" s="515"/>
      <c r="CX14" s="515"/>
      <c r="CY14" s="515"/>
      <c r="CZ14" s="515"/>
      <c r="DA14" s="515"/>
      <c r="DB14" s="515"/>
      <c r="DC14" s="515"/>
      <c r="DD14" s="515"/>
      <c r="DE14" s="515"/>
      <c r="DF14" s="515"/>
      <c r="DG14" s="515"/>
      <c r="DH14" s="515"/>
      <c r="DI14" s="515"/>
      <c r="DJ14" s="515"/>
      <c r="DK14" s="515"/>
      <c r="DL14" s="515"/>
      <c r="DM14" s="515"/>
      <c r="DN14" s="515"/>
      <c r="DO14" s="515"/>
      <c r="DP14" s="515"/>
      <c r="DQ14" s="515"/>
      <c r="DR14" s="515"/>
      <c r="DS14" s="515"/>
      <c r="DT14" s="515"/>
      <c r="DU14" s="515"/>
      <c r="DV14" s="515"/>
      <c r="DW14" s="515"/>
      <c r="DX14" s="515"/>
      <c r="DY14" s="515"/>
      <c r="DZ14" s="515"/>
      <c r="EA14" s="515"/>
      <c r="EB14" s="515"/>
      <c r="EC14" s="515"/>
      <c r="ED14" s="515"/>
      <c r="EE14" s="515"/>
      <c r="EF14" s="515"/>
      <c r="EG14" s="515"/>
      <c r="EH14" s="515"/>
      <c r="EI14" s="515"/>
      <c r="EJ14" s="515"/>
      <c r="EK14" s="515"/>
      <c r="EL14" s="515"/>
      <c r="EM14" s="515"/>
      <c r="EN14" s="515"/>
      <c r="EO14" s="515"/>
      <c r="EP14" s="515"/>
      <c r="EQ14" s="515"/>
      <c r="ER14" s="515"/>
      <c r="ES14" s="515"/>
      <c r="ET14" s="515"/>
      <c r="EU14" s="515"/>
      <c r="EV14" s="515"/>
      <c r="EW14" s="515"/>
      <c r="EX14" s="515"/>
      <c r="EY14" s="515"/>
      <c r="EZ14" s="515"/>
      <c r="FA14" s="515"/>
      <c r="FB14" s="515"/>
      <c r="FC14" s="515"/>
      <c r="FD14" s="515"/>
    </row>
    <row r="15" spans="1:160" s="78" customFormat="1" ht="19.899999999999999" customHeight="1" thickBot="1">
      <c r="A15" s="242"/>
      <c r="B15" s="242"/>
      <c r="C15" s="827" t="str">
        <f>IFERROR(IF(E15&lt;0, "Jää viivyttämättä m³", IF(E15=0, "Hulevedet käsitelty tontilla", "Ylimääräinen viivytyskapasiteetti m³")), "Käsittelemätön hulevesimäärä")</f>
        <v>Ylimääräinen viivytyskapasiteetti m³</v>
      </c>
      <c r="D15" s="828"/>
      <c r="E15" s="335" t="str">
        <f>IF(ISERROR(ROUND($E$14-$E$13,1)), "--", ROUND($E$14-$E$13,1))</f>
        <v>--</v>
      </c>
      <c r="F15" s="242"/>
      <c r="G15" s="795"/>
      <c r="H15" s="797"/>
      <c r="I15" s="797"/>
      <c r="J15" s="797"/>
      <c r="K15" s="797"/>
      <c r="L15" s="125"/>
      <c r="M15" s="125"/>
      <c r="N15" s="125"/>
      <c r="AB15" s="636"/>
      <c r="AC15" s="636"/>
      <c r="AD15" s="645"/>
      <c r="AE15" s="643"/>
      <c r="AF15" s="631"/>
      <c r="AG15" s="639"/>
      <c r="AH15" s="640"/>
      <c r="AI15" s="641"/>
      <c r="AJ15" s="641"/>
      <c r="AK15" s="619">
        <f>'Viherkertoimen lisätiedot'!D12*'Viherkertoimen lisätiedot'!$T$3/5/'Viherkertoimen lisätiedot'!M12</f>
        <v>0.27973882881044687</v>
      </c>
      <c r="AL15" s="619">
        <f>'Viherkertoimen lisätiedot'!F12*'Viherkertoimen lisätiedot'!$T$4/5/'Viherkertoimen lisätiedot'!M12</f>
        <v>0.17792287288308509</v>
      </c>
      <c r="AM15" s="619">
        <f>'Viherkertoimen lisätiedot'!H12*'Viherkertoimen lisätiedot'!$T$5/5/'Viherkertoimen lisätiedot'!M12</f>
        <v>0.19832687206692518</v>
      </c>
      <c r="AN15" s="619">
        <f>'Viherkertoimen lisätiedot'!J12*'Viherkertoimen lisätiedot'!$T$6/5/'Viherkertoimen lisätiedot'!M12</f>
        <v>0.12364823505407062</v>
      </c>
      <c r="AO15" s="619">
        <f>'Viherkertoimen lisätiedot'!L12*'Viherkertoimen lisätiedot'!$T$7/5/'Viherkertoimen lisätiedot'!M12</f>
        <v>0.2203631911854724</v>
      </c>
      <c r="AP15" s="619">
        <f t="shared" si="0"/>
        <v>1.0000000000000002</v>
      </c>
      <c r="AQ15" s="636"/>
      <c r="AR15" s="619">
        <f>IF(Viherkerroin!$H$14&gt;0,Tulokset!AK15,0)</f>
        <v>0</v>
      </c>
      <c r="AS15" s="619">
        <f>IF(Viherkerroin!H14&gt;0,Tulokset!AL15,0)</f>
        <v>0</v>
      </c>
      <c r="AT15" s="619">
        <f>IF(Viherkerroin!H14&gt;0,Tulokset!AM15,0)</f>
        <v>0</v>
      </c>
      <c r="AU15" s="619">
        <f>IF(Viherkerroin!H14&gt;0,Tulokset!AN15,0)</f>
        <v>0</v>
      </c>
      <c r="AV15" s="619">
        <f>IF(Viherkerroin!H14&gt;0,Tulokset!AO15,0)</f>
        <v>0</v>
      </c>
      <c r="AW15" s="619">
        <f t="shared" si="1"/>
        <v>0</v>
      </c>
      <c r="AX15" s="647"/>
      <c r="AY15" s="632"/>
      <c r="AZ15" s="626"/>
      <c r="BA15" s="642"/>
      <c r="BB15" s="642"/>
      <c r="BC15" s="642"/>
      <c r="BD15" s="642"/>
      <c r="BE15" s="642"/>
      <c r="BF15" s="642"/>
      <c r="BG15" s="642"/>
      <c r="BH15" s="642"/>
      <c r="BI15" s="642"/>
      <c r="BJ15" s="642"/>
      <c r="BK15" s="642"/>
      <c r="BL15" s="642"/>
      <c r="BM15" s="642"/>
      <c r="BN15" s="515"/>
      <c r="BO15" s="515"/>
      <c r="BP15" s="515"/>
      <c r="BQ15" s="515"/>
      <c r="BR15" s="515"/>
      <c r="BS15" s="515"/>
      <c r="BT15" s="515"/>
      <c r="BU15" s="515"/>
      <c r="BV15" s="515"/>
      <c r="BW15" s="515"/>
      <c r="BX15" s="515"/>
      <c r="BY15" s="515"/>
      <c r="BZ15" s="515"/>
      <c r="CA15" s="515"/>
      <c r="CB15" s="515"/>
      <c r="CC15" s="515"/>
      <c r="CD15" s="515"/>
      <c r="CE15" s="515"/>
      <c r="CF15" s="515"/>
      <c r="CG15" s="515"/>
      <c r="CH15" s="515"/>
      <c r="CI15" s="515"/>
      <c r="CJ15" s="515"/>
      <c r="CK15" s="515"/>
      <c r="CL15" s="515"/>
      <c r="CM15" s="515"/>
      <c r="CN15" s="515"/>
      <c r="CO15" s="515"/>
      <c r="CP15" s="515"/>
      <c r="CQ15" s="515"/>
      <c r="CR15" s="515"/>
      <c r="CS15" s="515"/>
      <c r="CT15" s="515"/>
      <c r="CU15" s="515"/>
      <c r="CV15" s="515"/>
      <c r="CW15" s="515"/>
      <c r="CX15" s="515"/>
      <c r="CY15" s="515"/>
      <c r="CZ15" s="515"/>
      <c r="DA15" s="515"/>
      <c r="DB15" s="515"/>
      <c r="DC15" s="515"/>
      <c r="DD15" s="515"/>
      <c r="DE15" s="515"/>
      <c r="DF15" s="515"/>
      <c r="DG15" s="515"/>
      <c r="DH15" s="515"/>
      <c r="DI15" s="515"/>
      <c r="DJ15" s="515"/>
      <c r="DK15" s="515"/>
      <c r="DL15" s="515"/>
      <c r="DM15" s="515"/>
      <c r="DN15" s="515"/>
      <c r="DO15" s="515"/>
      <c r="DP15" s="515"/>
      <c r="DQ15" s="515"/>
      <c r="DR15" s="515"/>
      <c r="DS15" s="515"/>
      <c r="DT15" s="515"/>
      <c r="DU15" s="515"/>
      <c r="DV15" s="515"/>
      <c r="DW15" s="515"/>
      <c r="DX15" s="515"/>
      <c r="DY15" s="515"/>
      <c r="DZ15" s="515"/>
      <c r="EA15" s="515"/>
      <c r="EB15" s="515"/>
      <c r="EC15" s="515"/>
      <c r="ED15" s="515"/>
      <c r="EE15" s="515"/>
      <c r="EF15" s="515"/>
      <c r="EG15" s="515"/>
      <c r="EH15" s="515"/>
      <c r="EI15" s="515"/>
      <c r="EJ15" s="515"/>
      <c r="EK15" s="515"/>
      <c r="EL15" s="515"/>
      <c r="EM15" s="515"/>
      <c r="EN15" s="515"/>
      <c r="EO15" s="515"/>
      <c r="EP15" s="515"/>
      <c r="EQ15" s="515"/>
      <c r="ER15" s="515"/>
      <c r="ES15" s="515"/>
      <c r="ET15" s="515"/>
      <c r="EU15" s="515"/>
      <c r="EV15" s="515"/>
      <c r="EW15" s="515"/>
      <c r="EX15" s="515"/>
      <c r="EY15" s="515"/>
      <c r="EZ15" s="515"/>
      <c r="FA15" s="515"/>
      <c r="FB15" s="515"/>
      <c r="FC15" s="515"/>
      <c r="FD15" s="515"/>
    </row>
    <row r="16" spans="1:160" s="78" customFormat="1" ht="19.899999999999999" customHeight="1" thickTop="1" thickBot="1">
      <c r="A16" s="242"/>
      <c r="B16" s="242"/>
      <c r="C16" s="826"/>
      <c r="D16" s="826"/>
      <c r="E16" s="292"/>
      <c r="F16" s="242"/>
      <c r="G16" s="308"/>
      <c r="H16" s="294"/>
      <c r="I16" s="294"/>
      <c r="J16" s="294"/>
      <c r="K16" s="294"/>
      <c r="L16" s="125"/>
      <c r="M16" s="125"/>
      <c r="N16" s="125"/>
      <c r="AB16" s="636"/>
      <c r="AC16" s="636"/>
      <c r="AD16" s="645"/>
      <c r="AE16" s="643"/>
      <c r="AF16" s="631"/>
      <c r="AG16" s="639"/>
      <c r="AH16" s="640"/>
      <c r="AI16" s="641"/>
      <c r="AJ16" s="641"/>
      <c r="AK16" s="619">
        <f>'Viherkertoimen lisätiedot'!D13*'Viherkertoimen lisätiedot'!$T$3/5/'Viherkertoimen lisätiedot'!M13</f>
        <v>0.22380019588638592</v>
      </c>
      <c r="AL16" s="619">
        <f>'Viherkertoimen lisätiedot'!F13*'Viherkertoimen lisätiedot'!$T$4/5/'Viherkertoimen lisätiedot'!M13</f>
        <v>0.2135161606268364</v>
      </c>
      <c r="AM16" s="619">
        <f>'Viherkertoimen lisätiedot'!H13*'Viherkertoimen lisätiedot'!$T$5/5/'Viherkertoimen lisätiedot'!M13</f>
        <v>0.238001958863859</v>
      </c>
      <c r="AN16" s="619">
        <f>'Viherkertoimen lisätiedot'!J13*'Viherkertoimen lisätiedot'!$T$6/5/'Viherkertoimen lisätiedot'!M13</f>
        <v>0.14838393731635652</v>
      </c>
      <c r="AO16" s="619">
        <f>'Viherkertoimen lisätiedot'!L13*'Viherkertoimen lisätiedot'!$T$7/5/'Viherkertoimen lisätiedot'!M13</f>
        <v>0.17629774730656222</v>
      </c>
      <c r="AP16" s="619">
        <f t="shared" si="0"/>
        <v>1</v>
      </c>
      <c r="AQ16" s="636"/>
      <c r="AR16" s="619">
        <f>IF(Viherkerroin!$H$15&gt;0,Tulokset!AK16,0)</f>
        <v>0</v>
      </c>
      <c r="AS16" s="619">
        <f>IF(Viherkerroin!H15&gt;0,Tulokset!AL16,0)</f>
        <v>0</v>
      </c>
      <c r="AT16" s="619">
        <f>IF(Viherkerroin!H15&gt;0,Tulokset!AM16,0)</f>
        <v>0</v>
      </c>
      <c r="AU16" s="619">
        <f>IF(Viherkerroin!H15&gt;0,Tulokset!AN16,0)</f>
        <v>0</v>
      </c>
      <c r="AV16" s="619">
        <f>IF(Viherkerroin!H15&gt;0,Tulokset!AO16,0)</f>
        <v>0</v>
      </c>
      <c r="AW16" s="619">
        <f t="shared" si="1"/>
        <v>0</v>
      </c>
      <c r="AX16" s="646"/>
      <c r="AY16" s="632"/>
      <c r="AZ16" s="626"/>
      <c r="BA16" s="642"/>
      <c r="BB16" s="642"/>
      <c r="BC16" s="642"/>
      <c r="BD16" s="642"/>
      <c r="BE16" s="642"/>
      <c r="BF16" s="642"/>
      <c r="BG16" s="642"/>
      <c r="BH16" s="642"/>
      <c r="BI16" s="642"/>
      <c r="BJ16" s="642"/>
      <c r="BK16" s="642"/>
      <c r="BL16" s="642"/>
      <c r="BM16" s="642"/>
      <c r="BN16" s="515"/>
      <c r="BO16" s="515"/>
      <c r="BP16" s="515"/>
      <c r="BQ16" s="515"/>
      <c r="BR16" s="515"/>
      <c r="BS16" s="515"/>
      <c r="BT16" s="515"/>
      <c r="BU16" s="515"/>
      <c r="BV16" s="515"/>
      <c r="BW16" s="515"/>
      <c r="BX16" s="515"/>
      <c r="BY16" s="515"/>
      <c r="BZ16" s="515"/>
      <c r="CA16" s="515"/>
      <c r="CB16" s="515"/>
      <c r="CC16" s="515"/>
      <c r="CD16" s="515"/>
      <c r="CE16" s="515"/>
      <c r="CF16" s="515"/>
      <c r="CG16" s="515"/>
      <c r="CH16" s="515"/>
      <c r="CI16" s="515"/>
      <c r="CJ16" s="515"/>
      <c r="CK16" s="515"/>
      <c r="CL16" s="515"/>
      <c r="CM16" s="515"/>
      <c r="CN16" s="515"/>
      <c r="CO16" s="515"/>
      <c r="CP16" s="515"/>
      <c r="CQ16" s="515"/>
      <c r="CR16" s="515"/>
      <c r="CS16" s="515"/>
      <c r="CT16" s="515"/>
      <c r="CU16" s="515"/>
      <c r="CV16" s="515"/>
      <c r="CW16" s="515"/>
      <c r="CX16" s="515"/>
      <c r="CY16" s="515"/>
      <c r="CZ16" s="515"/>
      <c r="DA16" s="515"/>
      <c r="DB16" s="515"/>
      <c r="DC16" s="515"/>
      <c r="DD16" s="515"/>
      <c r="DE16" s="515"/>
      <c r="DF16" s="515"/>
      <c r="DG16" s="515"/>
      <c r="DH16" s="515"/>
      <c r="DI16" s="515"/>
      <c r="DJ16" s="515"/>
      <c r="DK16" s="515"/>
      <c r="DL16" s="515"/>
      <c r="DM16" s="515"/>
      <c r="DN16" s="515"/>
      <c r="DO16" s="515"/>
      <c r="DP16" s="515"/>
      <c r="DQ16" s="515"/>
      <c r="DR16" s="515"/>
      <c r="DS16" s="515"/>
      <c r="DT16" s="515"/>
      <c r="DU16" s="515"/>
      <c r="DV16" s="515"/>
      <c r="DW16" s="515"/>
      <c r="DX16" s="515"/>
      <c r="DY16" s="515"/>
      <c r="DZ16" s="515"/>
      <c r="EA16" s="515"/>
      <c r="EB16" s="515"/>
      <c r="EC16" s="515"/>
      <c r="ED16" s="515"/>
      <c r="EE16" s="515"/>
      <c r="EF16" s="515"/>
      <c r="EG16" s="515"/>
      <c r="EH16" s="515"/>
      <c r="EI16" s="515"/>
      <c r="EJ16" s="515"/>
      <c r="EK16" s="515"/>
      <c r="EL16" s="515"/>
      <c r="EM16" s="515"/>
      <c r="EN16" s="515"/>
      <c r="EO16" s="515"/>
      <c r="EP16" s="515"/>
      <c r="EQ16" s="515"/>
      <c r="ER16" s="515"/>
      <c r="ES16" s="515"/>
      <c r="ET16" s="515"/>
      <c r="EU16" s="515"/>
      <c r="EV16" s="515"/>
      <c r="EW16" s="515"/>
      <c r="EX16" s="515"/>
      <c r="EY16" s="515"/>
      <c r="EZ16" s="515"/>
      <c r="FA16" s="515"/>
      <c r="FB16" s="515"/>
      <c r="FC16" s="515"/>
      <c r="FD16" s="515"/>
    </row>
    <row r="17" spans="1:160" s="78" customFormat="1" ht="19.899999999999999" customHeight="1">
      <c r="A17" s="242"/>
      <c r="B17" s="242"/>
      <c r="C17" s="810" t="s">
        <v>122</v>
      </c>
      <c r="D17" s="811"/>
      <c r="E17" s="812"/>
      <c r="F17" s="242"/>
      <c r="G17" s="820" t="s">
        <v>166</v>
      </c>
      <c r="H17" s="821"/>
      <c r="I17" s="821"/>
      <c r="J17" s="821"/>
      <c r="K17" s="822"/>
      <c r="L17" s="117"/>
      <c r="M17" s="125"/>
      <c r="N17" s="125"/>
      <c r="AB17" s="636"/>
      <c r="AC17" s="636"/>
      <c r="AD17" s="648"/>
      <c r="AE17" s="643"/>
      <c r="AF17" s="631"/>
      <c r="AG17" s="639"/>
      <c r="AH17" s="640"/>
      <c r="AI17" s="641"/>
      <c r="AJ17" s="641"/>
      <c r="AK17" s="619">
        <f>'Viherkertoimen lisätiedot'!D14*'Viherkertoimen lisätiedot'!$T$3/5/'Viherkertoimen lisätiedot'!M14</f>
        <v>0.29176420515003187</v>
      </c>
      <c r="AL17" s="619">
        <f>'Viherkertoimen lisätiedot'!F14*'Viherkertoimen lisätiedot'!$T$4/5/'Viherkertoimen lisätiedot'!M14</f>
        <v>0.18557139816982332</v>
      </c>
      <c r="AM17" s="619">
        <f>'Viherkertoimen lisätiedot'!H14*'Viherkertoimen lisätiedot'!$T$5/5/'Viherkertoimen lisätiedot'!M14</f>
        <v>0.20685252181315175</v>
      </c>
      <c r="AN17" s="619">
        <f>'Viherkertoimen lisätiedot'!J14*'Viherkertoimen lisätiedot'!$T$6/5/'Viherkertoimen lisätiedot'!M14</f>
        <v>8.5975739519046607E-2</v>
      </c>
      <c r="AO17" s="619">
        <f>'Viherkertoimen lisätiedot'!L14*'Viherkertoimen lisätiedot'!$T$7/5/'Viherkertoimen lisätiedot'!M14</f>
        <v>0.22983613534794639</v>
      </c>
      <c r="AP17" s="619">
        <f t="shared" si="0"/>
        <v>1</v>
      </c>
      <c r="AQ17" s="636"/>
      <c r="AR17" s="619">
        <f>IF(Viherkerroin!$H$16&gt;0,Tulokset!AK17,0)</f>
        <v>0</v>
      </c>
      <c r="AS17" s="619">
        <f>IF(Viherkerroin!H16&gt;0,Tulokset!AL17,0)</f>
        <v>0</v>
      </c>
      <c r="AT17" s="619">
        <f>IF(Viherkerroin!H16&gt;0,Tulokset!AM17,0)</f>
        <v>0</v>
      </c>
      <c r="AU17" s="619">
        <f>IF(Viherkerroin!H16&gt;0,Tulokset!AN17,0)</f>
        <v>0</v>
      </c>
      <c r="AV17" s="619">
        <f>IF(Viherkerroin!H16&gt;0,Tulokset!AO17,0)</f>
        <v>0</v>
      </c>
      <c r="AW17" s="619">
        <f t="shared" si="1"/>
        <v>0</v>
      </c>
      <c r="AX17" s="649"/>
      <c r="AY17" s="632"/>
      <c r="AZ17" s="626"/>
      <c r="BA17" s="642"/>
      <c r="BB17" s="642"/>
      <c r="BC17" s="642"/>
      <c r="BD17" s="642"/>
      <c r="BE17" s="642"/>
      <c r="BF17" s="642"/>
      <c r="BG17" s="642"/>
      <c r="BH17" s="642"/>
      <c r="BI17" s="642"/>
      <c r="BJ17" s="642"/>
      <c r="BK17" s="642"/>
      <c r="BL17" s="642"/>
      <c r="BM17" s="642"/>
      <c r="BN17" s="515"/>
      <c r="BO17" s="515"/>
      <c r="BP17" s="515"/>
      <c r="BQ17" s="515"/>
      <c r="BR17" s="515"/>
      <c r="BS17" s="515"/>
      <c r="BT17" s="515"/>
      <c r="BU17" s="515"/>
      <c r="BV17" s="515"/>
      <c r="BW17" s="515"/>
      <c r="BX17" s="515"/>
      <c r="BY17" s="515"/>
      <c r="BZ17" s="515"/>
      <c r="CA17" s="515"/>
      <c r="CB17" s="515"/>
      <c r="CC17" s="515"/>
      <c r="CD17" s="515"/>
      <c r="CE17" s="515"/>
      <c r="CF17" s="515"/>
      <c r="CG17" s="515"/>
      <c r="CH17" s="515"/>
      <c r="CI17" s="515"/>
      <c r="CJ17" s="515"/>
      <c r="CK17" s="515"/>
      <c r="CL17" s="515"/>
      <c r="CM17" s="515"/>
      <c r="CN17" s="515"/>
      <c r="CO17" s="515"/>
      <c r="CP17" s="515"/>
      <c r="CQ17" s="515"/>
      <c r="CR17" s="515"/>
      <c r="CS17" s="515"/>
      <c r="CT17" s="515"/>
      <c r="CU17" s="515"/>
      <c r="CV17" s="515"/>
      <c r="CW17" s="515"/>
      <c r="CX17" s="515"/>
      <c r="CY17" s="515"/>
      <c r="CZ17" s="515"/>
      <c r="DA17" s="515"/>
      <c r="DB17" s="515"/>
      <c r="DC17" s="515"/>
      <c r="DD17" s="515"/>
      <c r="DE17" s="515"/>
      <c r="DF17" s="515"/>
      <c r="DG17" s="515"/>
      <c r="DH17" s="515"/>
      <c r="DI17" s="515"/>
      <c r="DJ17" s="515"/>
      <c r="DK17" s="515"/>
      <c r="DL17" s="515"/>
      <c r="DM17" s="515"/>
      <c r="DN17" s="515"/>
      <c r="DO17" s="515"/>
      <c r="DP17" s="515"/>
      <c r="DQ17" s="515"/>
      <c r="DR17" s="515"/>
      <c r="DS17" s="515"/>
      <c r="DT17" s="515"/>
      <c r="DU17" s="515"/>
      <c r="DV17" s="515"/>
      <c r="DW17" s="515"/>
      <c r="DX17" s="515"/>
      <c r="DY17" s="515"/>
      <c r="DZ17" s="515"/>
      <c r="EA17" s="515"/>
      <c r="EB17" s="515"/>
      <c r="EC17" s="515"/>
      <c r="ED17" s="515"/>
      <c r="EE17" s="515"/>
      <c r="EF17" s="515"/>
      <c r="EG17" s="515"/>
      <c r="EH17" s="515"/>
      <c r="EI17" s="515"/>
      <c r="EJ17" s="515"/>
      <c r="EK17" s="515"/>
      <c r="EL17" s="515"/>
      <c r="EM17" s="515"/>
      <c r="EN17" s="515"/>
      <c r="EO17" s="515"/>
      <c r="EP17" s="515"/>
      <c r="EQ17" s="515"/>
      <c r="ER17" s="515"/>
      <c r="ES17" s="515"/>
      <c r="ET17" s="515"/>
      <c r="EU17" s="515"/>
      <c r="EV17" s="515"/>
      <c r="EW17" s="515"/>
      <c r="EX17" s="515"/>
      <c r="EY17" s="515"/>
      <c r="EZ17" s="515"/>
      <c r="FA17" s="515"/>
      <c r="FB17" s="515"/>
      <c r="FC17" s="515"/>
      <c r="FD17" s="515"/>
    </row>
    <row r="18" spans="1:160" ht="19.899999999999999" customHeight="1" thickBot="1">
      <c r="A18" s="72"/>
      <c r="B18" s="72"/>
      <c r="C18" s="813"/>
      <c r="D18" s="814"/>
      <c r="E18" s="815"/>
      <c r="F18" s="72"/>
      <c r="G18" s="823"/>
      <c r="H18" s="824"/>
      <c r="I18" s="824"/>
      <c r="J18" s="824"/>
      <c r="K18" s="825"/>
      <c r="AB18" s="607"/>
      <c r="AC18" s="607"/>
      <c r="AD18" s="645"/>
      <c r="AE18" s="643"/>
      <c r="AF18" s="631"/>
      <c r="AG18" s="639"/>
      <c r="AH18" s="640"/>
      <c r="AI18" s="641"/>
      <c r="AJ18" s="641"/>
      <c r="AK18" s="619">
        <f>'Viherkertoimen lisätiedot'!D15*'Viherkertoimen lisätiedot'!$T$3/5/'Viherkertoimen lisätiedot'!M15</f>
        <v>0.35836110566555579</v>
      </c>
      <c r="AL18" s="619">
        <f>'Viherkertoimen lisätiedot'!F15*'Viherkertoimen lisätiedot'!$T$4/5/'Viherkertoimen lisätiedot'!M15</f>
        <v>0.17094687316212506</v>
      </c>
      <c r="AM18" s="619">
        <f>'Viherkertoimen lisätiedot'!H15*'Viherkertoimen lisätiedot'!$T$5/5/'Viherkertoimen lisätiedot'!M15</f>
        <v>0.14291315428347384</v>
      </c>
      <c r="AN18" s="619">
        <f>'Viherkertoimen lisätiedot'!J15*'Viherkertoimen lisätiedot'!$T$6/5/'Viherkertoimen lisätiedot'!M15</f>
        <v>0.15840031366398746</v>
      </c>
      <c r="AO18" s="619">
        <f>'Viherkertoimen lisätiedot'!L15*'Viherkertoimen lisätiedot'!$T$7/5/'Viherkertoimen lisätiedot'!M15</f>
        <v>0.1693785532248579</v>
      </c>
      <c r="AP18" s="619">
        <f t="shared" si="0"/>
        <v>1</v>
      </c>
      <c r="AQ18" s="607"/>
      <c r="AR18" s="619">
        <f>IF(Viherkerroin!$H$17&gt;0,Tulokset!AK18,0)</f>
        <v>0</v>
      </c>
      <c r="AS18" s="619">
        <f>IF(Viherkerroin!H17&gt;0,Tulokset!AL18,0)</f>
        <v>0</v>
      </c>
      <c r="AT18" s="619">
        <f>IF(Viherkerroin!H17&gt;0,Tulokset!AM18,0)</f>
        <v>0</v>
      </c>
      <c r="AU18" s="619">
        <f>IF(Viherkerroin!H17&gt;0,Tulokset!AN18,0)</f>
        <v>0</v>
      </c>
      <c r="AV18" s="619">
        <f>IF(Viherkerroin!H17&gt;0,Tulokset!AO18,0)</f>
        <v>0</v>
      </c>
      <c r="AW18" s="619">
        <f t="shared" si="1"/>
        <v>0</v>
      </c>
      <c r="AX18" s="649"/>
      <c r="AY18" s="632"/>
      <c r="AZ18" s="626"/>
      <c r="BA18" s="454"/>
      <c r="BB18" s="454"/>
      <c r="BC18" s="454"/>
      <c r="BD18" s="454"/>
      <c r="BE18" s="454"/>
      <c r="BF18" s="454"/>
      <c r="BG18" s="454"/>
      <c r="BH18" s="454"/>
      <c r="BI18" s="454"/>
      <c r="BJ18" s="454"/>
      <c r="BK18" s="454"/>
      <c r="BL18" s="454"/>
      <c r="BM18" s="454"/>
      <c r="BN18" s="514"/>
      <c r="BO18" s="514"/>
      <c r="BP18" s="514"/>
      <c r="BQ18" s="514"/>
      <c r="BR18" s="514"/>
      <c r="BS18" s="514"/>
      <c r="BT18" s="514"/>
      <c r="BU18" s="514"/>
      <c r="BV18" s="514"/>
      <c r="BW18" s="514"/>
      <c r="BX18" s="514"/>
      <c r="BY18" s="514"/>
      <c r="BZ18" s="514"/>
      <c r="CA18" s="514"/>
      <c r="CB18" s="514"/>
      <c r="CC18" s="514"/>
      <c r="CD18" s="514"/>
      <c r="CE18" s="514"/>
      <c r="CF18" s="514"/>
      <c r="CG18" s="514"/>
      <c r="CH18" s="514"/>
      <c r="CI18" s="514"/>
      <c r="CJ18" s="514"/>
      <c r="CK18" s="514"/>
      <c r="CL18" s="514"/>
      <c r="CM18" s="514"/>
      <c r="CN18" s="514"/>
      <c r="CO18" s="514"/>
      <c r="CP18" s="514"/>
      <c r="CQ18" s="514"/>
      <c r="CR18" s="514"/>
      <c r="CS18" s="514"/>
      <c r="CT18" s="514"/>
      <c r="CU18" s="514"/>
      <c r="CV18" s="514"/>
      <c r="CW18" s="514"/>
      <c r="CX18" s="514"/>
      <c r="CY18" s="514"/>
      <c r="CZ18" s="514"/>
      <c r="DA18" s="514"/>
      <c r="DB18" s="514"/>
      <c r="DC18" s="514"/>
      <c r="DD18" s="514"/>
      <c r="DE18" s="514"/>
      <c r="DF18" s="514"/>
      <c r="DG18" s="514"/>
      <c r="DH18" s="514"/>
      <c r="DI18" s="514"/>
      <c r="DJ18" s="514"/>
      <c r="DK18" s="514"/>
      <c r="DL18" s="514"/>
      <c r="DM18" s="514"/>
      <c r="DN18" s="514"/>
      <c r="DO18" s="514"/>
      <c r="DP18" s="514"/>
      <c r="DQ18" s="514"/>
      <c r="DR18" s="514"/>
      <c r="DS18" s="514"/>
      <c r="DT18" s="514"/>
      <c r="DU18" s="514"/>
      <c r="DV18" s="514"/>
      <c r="DW18" s="514"/>
      <c r="DX18" s="514"/>
      <c r="DY18" s="514"/>
      <c r="DZ18" s="514"/>
      <c r="EA18" s="514"/>
      <c r="EB18" s="514"/>
      <c r="EC18" s="514"/>
      <c r="ED18" s="514"/>
      <c r="EE18" s="514"/>
      <c r="EF18" s="514"/>
      <c r="EG18" s="514"/>
      <c r="EH18" s="514"/>
      <c r="EI18" s="514"/>
      <c r="EJ18" s="514"/>
      <c r="EK18" s="514"/>
      <c r="EL18" s="514"/>
      <c r="EM18" s="514"/>
      <c r="EN18" s="514"/>
      <c r="EO18" s="514"/>
      <c r="EP18" s="514"/>
      <c r="EQ18" s="514"/>
      <c r="ER18" s="514"/>
      <c r="ES18" s="514"/>
      <c r="ET18" s="514"/>
      <c r="EU18" s="514"/>
      <c r="EV18" s="514"/>
      <c r="EW18" s="514"/>
      <c r="EX18" s="514"/>
      <c r="EY18" s="514"/>
      <c r="EZ18" s="514"/>
      <c r="FA18" s="514"/>
      <c r="FB18" s="514"/>
      <c r="FC18" s="514"/>
      <c r="FD18" s="514"/>
    </row>
    <row r="19" spans="1:160" ht="19.899999999999999" customHeight="1">
      <c r="A19" s="72"/>
      <c r="B19" s="72"/>
      <c r="C19" s="816" t="str">
        <f>IF(AND(ISNUMBER(Viherkerroin!H27), Viherkerroin!H27&gt;0), Viherkerroin!H27 &amp; " m² - " &amp;Viherkerroin!F27 &amp; CHAR(10), "")&amp;
IF(AND(ISNUMBER(Viherkerroin!H28), Viherkerroin!H28&gt;0), Viherkerroin!H28 &amp; " m² - " &amp;Viherkerroin!F28 &amp; CHAR(10), "")&amp;
IF(AND(ISNUMBER(Viherkerroin!H29), Viherkerroin!H29&gt;0), Viherkerroin!H29 &amp; " m² - " &amp;Viherkerroin!F29 &amp; CHAR(10), "")&amp;
IF(AND(ISNUMBER(Viherkerroin!H30), Viherkerroin!H30&gt;0), Viherkerroin!H30 &amp; " m² - " &amp;Viherkerroin!F30 &amp; CHAR(10), "")&amp;
IF(AND(ISNUMBER(Viherkerroin!H31), Viherkerroin!H31&gt;0), Viherkerroin!H31 &amp; " m² - " &amp;Viherkerroin!F31 &amp; CHAR(10), "")&amp;
IF(AND(ISNUMBER(Viherkerroin!H32), Viherkerroin!H32&gt;0), Viherkerroin!H32 &amp; " m³ - " &amp;Viherkerroin!F32 &amp; CHAR(10), "")&amp;
IF(AND(ISNUMBER(Viherkerroin!H33), Viherkerroin!H33&gt;0), Viherkerroin!H33 &amp; " m³ - " &amp;Viherkerroin!F33, "")</f>
        <v/>
      </c>
      <c r="D19" s="816"/>
      <c r="E19" s="816"/>
      <c r="F19" s="72"/>
      <c r="G19" s="794" t="str">
        <f>IF(AND(ISNUMBER(Viherkerroin!H11),Viherkerroin!H11&gt;0),Viherkerroin!H11&amp;" kpl  "&amp;CHAR(10),"")&amp;
IF(AND(ISNUMBER(Viherkerroin!H12),Viherkerroin!H12&gt;0),Viherkerroin!H12&amp;" kpl  "&amp;CHAR(10),"")&amp;
IF(AND(ISNUMBER(Viherkerroin!H13),Viherkerroin!H13&gt;0),Viherkerroin!H13&amp;" kpl  "&amp;CHAR(10),"")&amp;
IF(AND(ISNUMBER(Viherkerroin!H14),Viherkerroin!H14&gt;0),Viherkerroin!H14&amp;" kpl  "&amp;CHAR(10),"")&amp;
IF(AND(ISNUMBER(Viherkerroin!H15),Viherkerroin!H15&gt;0),Viherkerroin!H15&amp;" m²  "&amp;CHAR(10),"")&amp;
IF(AND(ISNUMBER(Viherkerroin!H16),Viherkerroin!H16&gt;0),Viherkerroin!H16&amp;" m²  "&amp;CHAR(10),"")&amp;
IF(AND(ISNUMBER(Viherkerroin!H17),Viherkerroin!H17&gt;0),Viherkerroin!H17&amp;" m²  "&amp;CHAR(10),"")&amp;
IF(AND(ISNUMBER(Viherkerroin!H18),Viherkerroin!H18&gt;0),Viherkerroin!H18&amp;" m²  "&amp;CHAR(10),"")&amp;
IF(AND(ISNUMBER(Viherkerroin!H19),Viherkerroin!H19&gt;0),Viherkerroin!H19&amp;" m²  "&amp;CHAR(10),"")&amp;
IF(AND(ISNUMBER(Viherkerroin!H20),Viherkerroin!H20&gt;0),Viherkerroin!H20&amp;" kpl  ","")</f>
        <v/>
      </c>
      <c r="H19" s="796" t="str">
        <f>IF((Viherkerroin!H11&gt;0), Viherkerroin!F11 &amp; CHAR(10), "")&amp;
IF((Viherkerroin!H12&gt;0),Viherkerroin!F12 &amp;  CHAR(10), "")&amp;
IF((Viherkerroin!H13&gt;0), Viherkerroin!F13 &amp;  CHAR(10), "")&amp;
IF((Viherkerroin!H14&gt;0), Viherkerroin!F14 &amp;  CHAR(10), "")&amp;
IF((Viherkerroin!H15&gt;0), Viherkerroin!F15 &amp;  CHAR(10), "")&amp;
IF((Viherkerroin!H16&gt;0), Viherkerroin!F16 &amp;  CHAR(10), "")&amp;
IF((Viherkerroin!H17&gt;0), Viherkerroin!F17 &amp;  CHAR(10), "")&amp;
IF((Viherkerroin!H18&gt;0), Viherkerroin!F18 &amp;  CHAR(10), "")&amp;
IF((Viherkerroin!H19&gt;0), Viherkerroin!F19 &amp;  CHAR(10), "")&amp;
IF((Viherkerroin!H20&gt;0), Viherkerroin!F20, "")</f>
        <v/>
      </c>
      <c r="I19" s="796"/>
      <c r="J19" s="796"/>
      <c r="K19" s="796"/>
      <c r="AB19" s="607"/>
      <c r="AC19" s="607"/>
      <c r="AD19" s="645"/>
      <c r="AE19" s="643"/>
      <c r="AF19" s="631"/>
      <c r="AG19" s="639"/>
      <c r="AH19" s="640"/>
      <c r="AI19" s="641"/>
      <c r="AJ19" s="641"/>
      <c r="AK19" s="619">
        <f>'Viherkertoimen lisätiedot'!D16*'Viherkertoimen lisätiedot'!$T$3/5/'Viherkertoimen lisätiedot'!M16</f>
        <v>0.3216045038705137</v>
      </c>
      <c r="AL19" s="619">
        <f>'Viherkertoimen lisätiedot'!F16*'Viherkertoimen lisätiedot'!$T$4/5/'Viherkertoimen lisätiedot'!M16</f>
        <v>0.10227539291578699</v>
      </c>
      <c r="AM19" s="619">
        <f>'Viherkertoimen lisätiedot'!H16*'Viherkertoimen lisätiedot'!$T$5/5/'Viherkertoimen lisätiedot'!M16</f>
        <v>0.22800844475721327</v>
      </c>
      <c r="AN19" s="619">
        <f>'Viherkertoimen lisätiedot'!J16*'Viherkertoimen lisätiedot'!$T$6/5/'Viherkertoimen lisätiedot'!M16</f>
        <v>9.4768942059582473E-2</v>
      </c>
      <c r="AO19" s="619">
        <f>'Viherkertoimen lisätiedot'!L16*'Viherkertoimen lisätiedot'!$T$7/5/'Viherkertoimen lisätiedot'!M16</f>
        <v>0.25334271639690364</v>
      </c>
      <c r="AP19" s="619">
        <f t="shared" si="0"/>
        <v>1</v>
      </c>
      <c r="AQ19" s="607"/>
      <c r="AR19" s="619">
        <f>IF(Viherkerroin!$H$18&gt;0,Tulokset!AK19,0)</f>
        <v>0</v>
      </c>
      <c r="AS19" s="619">
        <f>IF(Viherkerroin!H18&gt;0,Tulokset!AL19,0)</f>
        <v>0</v>
      </c>
      <c r="AT19" s="619">
        <f>IF(Viherkerroin!H18&gt;0,Tulokset!AM19,0)</f>
        <v>0</v>
      </c>
      <c r="AU19" s="619">
        <f>IF(Viherkerroin!H18&gt;0,Tulokset!AN19,0)</f>
        <v>0</v>
      </c>
      <c r="AV19" s="619">
        <f>IF(Viherkerroin!H18&gt;0,Tulokset!AO19,0)</f>
        <v>0</v>
      </c>
      <c r="AW19" s="619">
        <f t="shared" si="1"/>
        <v>0</v>
      </c>
      <c r="AX19" s="649"/>
      <c r="AY19" s="632"/>
      <c r="AZ19" s="626"/>
      <c r="BA19" s="454"/>
      <c r="BB19" s="454"/>
      <c r="BC19" s="454"/>
      <c r="BD19" s="454"/>
      <c r="BE19" s="454"/>
      <c r="BF19" s="454"/>
      <c r="BG19" s="454"/>
      <c r="BH19" s="454"/>
      <c r="BI19" s="454"/>
      <c r="BJ19" s="454"/>
      <c r="BK19" s="454"/>
      <c r="BL19" s="454"/>
      <c r="BM19" s="454"/>
      <c r="BN19" s="514"/>
      <c r="BO19" s="514"/>
      <c r="BP19" s="514"/>
      <c r="BQ19" s="514"/>
      <c r="BR19" s="514"/>
      <c r="BS19" s="514"/>
      <c r="BT19" s="514"/>
      <c r="BU19" s="514"/>
      <c r="BV19" s="514"/>
      <c r="BW19" s="514"/>
      <c r="BX19" s="514"/>
      <c r="BY19" s="514"/>
      <c r="BZ19" s="514"/>
      <c r="CA19" s="514"/>
      <c r="CB19" s="514"/>
      <c r="CC19" s="514"/>
      <c r="CD19" s="514"/>
      <c r="CE19" s="514"/>
      <c r="CF19" s="514"/>
      <c r="CG19" s="514"/>
      <c r="CH19" s="514"/>
      <c r="CI19" s="514"/>
      <c r="CJ19" s="514"/>
      <c r="CK19" s="514"/>
      <c r="CL19" s="514"/>
      <c r="CM19" s="514"/>
      <c r="CN19" s="514"/>
      <c r="CO19" s="514"/>
      <c r="CP19" s="514"/>
      <c r="CQ19" s="514"/>
      <c r="CR19" s="514"/>
      <c r="CS19" s="514"/>
      <c r="CT19" s="514"/>
      <c r="CU19" s="514"/>
      <c r="CV19" s="514"/>
      <c r="CW19" s="514"/>
      <c r="CX19" s="514"/>
      <c r="CY19" s="514"/>
      <c r="CZ19" s="514"/>
      <c r="DA19" s="514"/>
      <c r="DB19" s="514"/>
      <c r="DC19" s="514"/>
      <c r="DD19" s="514"/>
      <c r="DE19" s="514"/>
      <c r="DF19" s="514"/>
      <c r="DG19" s="514"/>
      <c r="DH19" s="514"/>
      <c r="DI19" s="514"/>
      <c r="DJ19" s="514"/>
      <c r="DK19" s="514"/>
      <c r="DL19" s="514"/>
      <c r="DM19" s="514"/>
      <c r="DN19" s="514"/>
      <c r="DO19" s="514"/>
      <c r="DP19" s="514"/>
      <c r="DQ19" s="514"/>
      <c r="DR19" s="514"/>
      <c r="DS19" s="514"/>
      <c r="DT19" s="514"/>
      <c r="DU19" s="514"/>
      <c r="DV19" s="514"/>
      <c r="DW19" s="514"/>
      <c r="DX19" s="514"/>
      <c r="DY19" s="514"/>
      <c r="DZ19" s="514"/>
      <c r="EA19" s="514"/>
      <c r="EB19" s="514"/>
      <c r="EC19" s="514"/>
      <c r="ED19" s="514"/>
      <c r="EE19" s="514"/>
      <c r="EF19" s="514"/>
      <c r="EG19" s="514"/>
      <c r="EH19" s="514"/>
      <c r="EI19" s="514"/>
      <c r="EJ19" s="514"/>
      <c r="EK19" s="514"/>
      <c r="EL19" s="514"/>
      <c r="EM19" s="514"/>
      <c r="EN19" s="514"/>
      <c r="EO19" s="514"/>
      <c r="EP19" s="514"/>
      <c r="EQ19" s="514"/>
      <c r="ER19" s="514"/>
      <c r="ES19" s="514"/>
      <c r="ET19" s="514"/>
      <c r="EU19" s="514"/>
      <c r="EV19" s="514"/>
      <c r="EW19" s="514"/>
      <c r="EX19" s="514"/>
      <c r="EY19" s="514"/>
      <c r="EZ19" s="514"/>
      <c r="FA19" s="514"/>
      <c r="FB19" s="514"/>
      <c r="FC19" s="514"/>
      <c r="FD19" s="514"/>
    </row>
    <row r="20" spans="1:160" ht="19.899999999999999" customHeight="1">
      <c r="B20" s="117"/>
      <c r="C20" s="817"/>
      <c r="D20" s="817"/>
      <c r="E20" s="817"/>
      <c r="F20" s="117"/>
      <c r="G20" s="795"/>
      <c r="H20" s="797"/>
      <c r="I20" s="797"/>
      <c r="J20" s="797"/>
      <c r="K20" s="797"/>
      <c r="AB20" s="607"/>
      <c r="AC20" s="607"/>
      <c r="AD20" s="645"/>
      <c r="AE20" s="643"/>
      <c r="AF20" s="631"/>
      <c r="AG20" s="639"/>
      <c r="AH20" s="640"/>
      <c r="AI20" s="641"/>
      <c r="AJ20" s="641"/>
      <c r="AK20" s="619">
        <f>'Viherkertoimen lisätiedot'!D17*'Viherkertoimen lisätiedot'!$T$3/5/'Viherkertoimen lisätiedot'!M17</f>
        <v>0.14402773400567287</v>
      </c>
      <c r="AL20" s="619">
        <f>'Viherkertoimen lisätiedot'!F17*'Viherkertoimen lisätiedot'!$T$4/5/'Viherkertoimen lisätiedot'!M17</f>
        <v>0.41222817522849037</v>
      </c>
      <c r="AM20" s="619">
        <f>'Viherkertoimen lisätiedot'!H17*'Viherkertoimen lisätiedot'!$T$5/5/'Viherkertoimen lisätiedot'!M17</f>
        <v>0.15316734951150332</v>
      </c>
      <c r="AN20" s="619">
        <f>'Viherkertoimen lisätiedot'!J17*'Viherkertoimen lisätiedot'!$T$6/5/'Viherkertoimen lisätiedot'!M17</f>
        <v>6.3662149385439654E-2</v>
      </c>
      <c r="AO20" s="619">
        <f>'Viherkertoimen lisätiedot'!L17*'Viherkertoimen lisätiedot'!$T$7/5/'Viherkertoimen lisätiedot'!M17</f>
        <v>0.22691459186889382</v>
      </c>
      <c r="AP20" s="619">
        <f t="shared" si="0"/>
        <v>1</v>
      </c>
      <c r="AQ20" s="607"/>
      <c r="AR20" s="619">
        <f>IF(Viherkerroin!$H$19&gt;0,Tulokset!AK20,0)</f>
        <v>0</v>
      </c>
      <c r="AS20" s="619">
        <f>IF(Viherkerroin!H19&gt;0,Tulokset!AL20,0)</f>
        <v>0</v>
      </c>
      <c r="AT20" s="619">
        <f>IF(Viherkerroin!H19&gt;0,Tulokset!AM20,0)</f>
        <v>0</v>
      </c>
      <c r="AU20" s="619">
        <f>IF(Viherkerroin!H19&gt;0,Tulokset!AN20,0)</f>
        <v>0</v>
      </c>
      <c r="AV20" s="619">
        <f>IF(Viherkerroin!H19&gt;0,Tulokset!AO20,0)</f>
        <v>0</v>
      </c>
      <c r="AW20" s="619">
        <f t="shared" si="1"/>
        <v>0</v>
      </c>
      <c r="AX20" s="649"/>
      <c r="AY20" s="632"/>
      <c r="AZ20" s="626"/>
      <c r="BA20" s="454"/>
      <c r="BB20" s="454"/>
      <c r="BC20" s="454"/>
      <c r="BD20" s="454"/>
      <c r="BE20" s="454"/>
      <c r="BF20" s="454"/>
      <c r="BG20" s="454"/>
      <c r="BH20" s="454"/>
      <c r="BI20" s="454"/>
      <c r="BJ20" s="454"/>
      <c r="BK20" s="454"/>
      <c r="BL20" s="454"/>
      <c r="BM20" s="454"/>
      <c r="BN20" s="514"/>
      <c r="BO20" s="514"/>
      <c r="BP20" s="514"/>
      <c r="BQ20" s="514"/>
      <c r="BR20" s="514"/>
      <c r="BS20" s="514"/>
      <c r="BT20" s="514"/>
      <c r="BU20" s="514"/>
      <c r="BV20" s="514"/>
      <c r="BW20" s="514"/>
      <c r="BX20" s="514"/>
      <c r="BY20" s="514"/>
      <c r="BZ20" s="514"/>
      <c r="CA20" s="514"/>
      <c r="CB20" s="514"/>
      <c r="CC20" s="514"/>
      <c r="CD20" s="514"/>
      <c r="CE20" s="514"/>
      <c r="CF20" s="514"/>
      <c r="CG20" s="514"/>
      <c r="CH20" s="514"/>
      <c r="CI20" s="514"/>
      <c r="CJ20" s="514"/>
      <c r="CK20" s="514"/>
      <c r="CL20" s="514"/>
      <c r="CM20" s="514"/>
      <c r="CN20" s="514"/>
      <c r="CO20" s="514"/>
      <c r="CP20" s="514"/>
      <c r="CQ20" s="514"/>
      <c r="CR20" s="514"/>
      <c r="CS20" s="514"/>
      <c r="CT20" s="514"/>
      <c r="CU20" s="514"/>
      <c r="CV20" s="514"/>
      <c r="CW20" s="514"/>
      <c r="CX20" s="514"/>
      <c r="CY20" s="514"/>
      <c r="CZ20" s="514"/>
      <c r="DA20" s="514"/>
      <c r="DB20" s="514"/>
      <c r="DC20" s="514"/>
      <c r="DD20" s="514"/>
      <c r="DE20" s="514"/>
      <c r="DF20" s="514"/>
      <c r="DG20" s="514"/>
      <c r="DH20" s="514"/>
      <c r="DI20" s="514"/>
      <c r="DJ20" s="514"/>
      <c r="DK20" s="514"/>
      <c r="DL20" s="514"/>
      <c r="DM20" s="514"/>
      <c r="DN20" s="514"/>
      <c r="DO20" s="514"/>
      <c r="DP20" s="514"/>
      <c r="DQ20" s="514"/>
      <c r="DR20" s="514"/>
      <c r="DS20" s="514"/>
      <c r="DT20" s="514"/>
      <c r="DU20" s="514"/>
      <c r="DV20" s="514"/>
      <c r="DW20" s="514"/>
      <c r="DX20" s="514"/>
      <c r="DY20" s="514"/>
      <c r="DZ20" s="514"/>
      <c r="EA20" s="514"/>
      <c r="EB20" s="514"/>
      <c r="EC20" s="514"/>
      <c r="ED20" s="514"/>
      <c r="EE20" s="514"/>
      <c r="EF20" s="514"/>
      <c r="EG20" s="514"/>
      <c r="EH20" s="514"/>
      <c r="EI20" s="514"/>
      <c r="EJ20" s="514"/>
      <c r="EK20" s="514"/>
      <c r="EL20" s="514"/>
      <c r="EM20" s="514"/>
      <c r="EN20" s="514"/>
      <c r="EO20" s="514"/>
      <c r="EP20" s="514"/>
      <c r="EQ20" s="514"/>
      <c r="ER20" s="514"/>
      <c r="ES20" s="514"/>
      <c r="ET20" s="514"/>
      <c r="EU20" s="514"/>
      <c r="EV20" s="514"/>
      <c r="EW20" s="514"/>
      <c r="EX20" s="514"/>
      <c r="EY20" s="514"/>
      <c r="EZ20" s="514"/>
      <c r="FA20" s="514"/>
      <c r="FB20" s="514"/>
      <c r="FC20" s="514"/>
      <c r="FD20" s="514"/>
    </row>
    <row r="21" spans="1:160" ht="19.899999999999999" customHeight="1">
      <c r="B21" s="117"/>
      <c r="C21" s="817"/>
      <c r="D21" s="817"/>
      <c r="E21" s="817"/>
      <c r="F21" s="148"/>
      <c r="G21" s="795"/>
      <c r="H21" s="797"/>
      <c r="I21" s="797"/>
      <c r="J21" s="797"/>
      <c r="K21" s="797"/>
      <c r="AB21" s="607"/>
      <c r="AC21" s="607"/>
      <c r="AD21" s="645"/>
      <c r="AE21" s="617"/>
      <c r="AF21" s="631"/>
      <c r="AG21" s="639"/>
      <c r="AH21" s="640"/>
      <c r="AI21" s="641"/>
      <c r="AJ21" s="641"/>
      <c r="AK21" s="619">
        <f>'Viherkertoimen lisätiedot'!D18*'Viherkertoimen lisätiedot'!$T$3/5/'Viherkertoimen lisätiedot'!M18</f>
        <v>0.30191587756000882</v>
      </c>
      <c r="AL21" s="619">
        <f>'Viherkertoimen lisätiedot'!F18*'Viherkertoimen lisätiedot'!$T$4/5/'Viherkertoimen lisätiedot'!M18</f>
        <v>0.19202818762387136</v>
      </c>
      <c r="AM21" s="619">
        <f>'Viherkertoimen lisätiedot'!H18*'Viherkertoimen lisätiedot'!$T$5/5/'Viherkertoimen lisätiedot'!M18</f>
        <v>0.21404976877339799</v>
      </c>
      <c r="AN21" s="619">
        <f>'Viherkertoimen lisätiedot'!J18*'Viherkertoimen lisätiedot'!$T$6/5/'Viherkertoimen lisätiedot'!M18</f>
        <v>0.13345078176613082</v>
      </c>
      <c r="AO21" s="619">
        <f>'Viherkertoimen lisätiedot'!L18*'Viherkertoimen lisätiedot'!$T$7/5/'Viherkertoimen lisätiedot'!M18</f>
        <v>0.15855538427659108</v>
      </c>
      <c r="AP21" s="619">
        <f t="shared" si="0"/>
        <v>1</v>
      </c>
      <c r="AQ21" s="607"/>
      <c r="AR21" s="619">
        <f>IF(Viherkerroin!$H$20&gt;0,Tulokset!AK21,0)</f>
        <v>0</v>
      </c>
      <c r="AS21" s="619">
        <f>IF(Viherkerroin!H20&gt;0,Tulokset!AL21,0)</f>
        <v>0</v>
      </c>
      <c r="AT21" s="619">
        <f>IF(Viherkerroin!H20&gt;0,Tulokset!AM21,0)</f>
        <v>0</v>
      </c>
      <c r="AU21" s="619">
        <f>IF(Viherkerroin!H20&gt;0,Tulokset!AN21,0)</f>
        <v>0</v>
      </c>
      <c r="AV21" s="619">
        <f>IF(Viherkerroin!H20&gt;0,Tulokset!AO21,0)</f>
        <v>0</v>
      </c>
      <c r="AW21" s="619">
        <f t="shared" si="1"/>
        <v>0</v>
      </c>
      <c r="AX21" s="649"/>
      <c r="AY21" s="632"/>
      <c r="AZ21" s="626"/>
      <c r="BA21" s="454"/>
      <c r="BB21" s="454"/>
      <c r="BC21" s="454"/>
      <c r="BD21" s="454"/>
      <c r="BE21" s="454"/>
      <c r="BF21" s="454"/>
      <c r="BG21" s="454"/>
      <c r="BH21" s="454"/>
      <c r="BI21" s="454"/>
      <c r="BJ21" s="454"/>
      <c r="BK21" s="454"/>
      <c r="BL21" s="454"/>
      <c r="BM21" s="454"/>
      <c r="BN21" s="514"/>
      <c r="BO21" s="514"/>
      <c r="BP21" s="514"/>
      <c r="BQ21" s="514"/>
      <c r="BR21" s="514"/>
      <c r="BS21" s="514"/>
      <c r="BT21" s="514"/>
      <c r="BU21" s="514"/>
      <c r="BV21" s="514"/>
      <c r="BW21" s="514"/>
      <c r="BX21" s="514"/>
      <c r="BY21" s="514"/>
      <c r="BZ21" s="514"/>
      <c r="CA21" s="514"/>
      <c r="CB21" s="514"/>
      <c r="CC21" s="514"/>
      <c r="CD21" s="514"/>
      <c r="CE21" s="514"/>
      <c r="CF21" s="514"/>
      <c r="CG21" s="514"/>
      <c r="CH21" s="514"/>
      <c r="CI21" s="514"/>
      <c r="CJ21" s="514"/>
      <c r="CK21" s="514"/>
      <c r="CL21" s="514"/>
      <c r="CM21" s="514"/>
      <c r="CN21" s="514"/>
      <c r="CO21" s="514"/>
      <c r="CP21" s="514"/>
      <c r="CQ21" s="514"/>
      <c r="CR21" s="514"/>
      <c r="CS21" s="514"/>
      <c r="CT21" s="514"/>
      <c r="CU21" s="514"/>
      <c r="CV21" s="514"/>
      <c r="CW21" s="514"/>
      <c r="CX21" s="514"/>
      <c r="CY21" s="514"/>
      <c r="CZ21" s="514"/>
      <c r="DA21" s="514"/>
      <c r="DB21" s="514"/>
      <c r="DC21" s="514"/>
      <c r="DD21" s="514"/>
      <c r="DE21" s="514"/>
      <c r="DF21" s="514"/>
      <c r="DG21" s="514"/>
      <c r="DH21" s="514"/>
      <c r="DI21" s="514"/>
      <c r="DJ21" s="514"/>
      <c r="DK21" s="514"/>
      <c r="DL21" s="514"/>
      <c r="DM21" s="514"/>
      <c r="DN21" s="514"/>
      <c r="DO21" s="514"/>
      <c r="DP21" s="514"/>
      <c r="DQ21" s="514"/>
      <c r="DR21" s="514"/>
      <c r="DS21" s="514"/>
      <c r="DT21" s="514"/>
      <c r="DU21" s="514"/>
      <c r="DV21" s="514"/>
      <c r="DW21" s="514"/>
      <c r="DX21" s="514"/>
      <c r="DY21" s="514"/>
      <c r="DZ21" s="514"/>
      <c r="EA21" s="514"/>
      <c r="EB21" s="514"/>
      <c r="EC21" s="514"/>
      <c r="ED21" s="514"/>
      <c r="EE21" s="514"/>
      <c r="EF21" s="514"/>
      <c r="EG21" s="514"/>
      <c r="EH21" s="514"/>
      <c r="EI21" s="514"/>
      <c r="EJ21" s="514"/>
      <c r="EK21" s="514"/>
      <c r="EL21" s="514"/>
      <c r="EM21" s="514"/>
      <c r="EN21" s="514"/>
      <c r="EO21" s="514"/>
      <c r="EP21" s="514"/>
      <c r="EQ21" s="514"/>
      <c r="ER21" s="514"/>
      <c r="ES21" s="514"/>
      <c r="ET21" s="514"/>
      <c r="EU21" s="514"/>
      <c r="EV21" s="514"/>
      <c r="EW21" s="514"/>
      <c r="EX21" s="514"/>
      <c r="EY21" s="514"/>
      <c r="EZ21" s="514"/>
      <c r="FA21" s="514"/>
      <c r="FB21" s="514"/>
      <c r="FC21" s="514"/>
      <c r="FD21" s="514"/>
    </row>
    <row r="22" spans="1:160" ht="19.899999999999999" customHeight="1">
      <c r="B22" s="117"/>
      <c r="C22" s="817"/>
      <c r="D22" s="817"/>
      <c r="E22" s="817"/>
      <c r="F22" s="148"/>
      <c r="G22" s="795"/>
      <c r="H22" s="797"/>
      <c r="I22" s="797"/>
      <c r="J22" s="797"/>
      <c r="K22" s="797"/>
      <c r="AB22" s="607"/>
      <c r="AC22" s="607"/>
      <c r="AD22" s="608"/>
      <c r="AE22" s="643"/>
      <c r="AF22" s="630"/>
      <c r="AG22" s="639"/>
      <c r="AH22" s="640"/>
      <c r="AI22" s="641"/>
      <c r="AJ22" s="641"/>
      <c r="AK22" s="619">
        <f>'Viherkertoimen lisätiedot'!D19*'Viherkertoimen lisätiedot'!$T$3/5/'Viherkertoimen lisätiedot'!M19</f>
        <v>0.23415883859948758</v>
      </c>
      <c r="AL22" s="619">
        <f>'Viherkertoimen lisätiedot'!F19*'Viherkertoimen lisätiedot'!$T$4/5/'Viherkertoimen lisätiedot'!M19</f>
        <v>0.223398804440649</v>
      </c>
      <c r="AM22" s="619">
        <f>'Viherkertoimen lisätiedot'!H19*'Viherkertoimen lisätiedot'!$T$5/5/'Viherkertoimen lisätiedot'!M19</f>
        <v>0.16601195559350984</v>
      </c>
      <c r="AN22" s="619">
        <f>'Viherkertoimen lisätiedot'!J19*'Viherkertoimen lisätiedot'!$T$6/5/'Viherkertoimen lisätiedot'!M19</f>
        <v>6.900085397096499E-2</v>
      </c>
      <c r="AO22" s="619">
        <f>'Viherkertoimen lisätiedot'!L19*'Viherkertoimen lisätiedot'!$T$7/5/'Viherkertoimen lisätiedot'!M19</f>
        <v>0.30742954739538852</v>
      </c>
      <c r="AP22" s="619">
        <f t="shared" si="0"/>
        <v>1</v>
      </c>
      <c r="AQ22" s="607"/>
      <c r="AR22" s="619">
        <f>IF(Viherkerroin!$H$21&gt;0,Tulokset!AK22,0)</f>
        <v>0</v>
      </c>
      <c r="AS22" s="619">
        <f>IF(Viherkerroin!H21&gt;0,Tulokset!AL22,0)</f>
        <v>0</v>
      </c>
      <c r="AT22" s="619">
        <f>IF(Viherkerroin!H21&gt;0,Tulokset!AM22,0)</f>
        <v>0</v>
      </c>
      <c r="AU22" s="619">
        <f>IF(Viherkerroin!H21&gt;0,Tulokset!AN22,0)</f>
        <v>0</v>
      </c>
      <c r="AV22" s="619">
        <f>IF(Viherkerroin!H21&gt;0,Tulokset!AO22,0)</f>
        <v>0</v>
      </c>
      <c r="AW22" s="619">
        <f t="shared" si="1"/>
        <v>0</v>
      </c>
      <c r="AX22" s="649"/>
      <c r="AY22" s="632"/>
      <c r="AZ22" s="626"/>
      <c r="BA22" s="454"/>
      <c r="BB22" s="454"/>
      <c r="BC22" s="454"/>
      <c r="BD22" s="454"/>
      <c r="BE22" s="454"/>
      <c r="BF22" s="454"/>
      <c r="BG22" s="454"/>
      <c r="BH22" s="454"/>
      <c r="BI22" s="454"/>
      <c r="BJ22" s="454"/>
      <c r="BK22" s="454"/>
      <c r="BL22" s="454"/>
      <c r="BM22" s="454"/>
      <c r="BN22" s="514"/>
      <c r="BO22" s="514"/>
      <c r="BP22" s="514"/>
      <c r="BQ22" s="514"/>
      <c r="BR22" s="514"/>
      <c r="BS22" s="514"/>
      <c r="BT22" s="514"/>
      <c r="BU22" s="514"/>
      <c r="BV22" s="514"/>
      <c r="BW22" s="514"/>
      <c r="BX22" s="514"/>
      <c r="BY22" s="514"/>
      <c r="BZ22" s="514"/>
      <c r="CA22" s="514"/>
      <c r="CB22" s="514"/>
      <c r="CC22" s="514"/>
      <c r="CD22" s="514"/>
      <c r="CE22" s="514"/>
      <c r="CF22" s="514"/>
      <c r="CG22" s="514"/>
      <c r="CH22" s="514"/>
      <c r="CI22" s="514"/>
      <c r="CJ22" s="514"/>
      <c r="CK22" s="514"/>
      <c r="CL22" s="514"/>
      <c r="CM22" s="514"/>
      <c r="CN22" s="514"/>
      <c r="CO22" s="514"/>
      <c r="CP22" s="514"/>
      <c r="CQ22" s="514"/>
      <c r="CR22" s="514"/>
      <c r="CS22" s="514"/>
      <c r="CT22" s="514"/>
      <c r="CU22" s="514"/>
      <c r="CV22" s="514"/>
      <c r="CW22" s="514"/>
      <c r="CX22" s="514"/>
      <c r="CY22" s="514"/>
      <c r="CZ22" s="514"/>
      <c r="DA22" s="514"/>
      <c r="DB22" s="514"/>
      <c r="DC22" s="514"/>
      <c r="DD22" s="514"/>
      <c r="DE22" s="514"/>
      <c r="DF22" s="514"/>
      <c r="DG22" s="514"/>
      <c r="DH22" s="514"/>
      <c r="DI22" s="514"/>
      <c r="DJ22" s="514"/>
      <c r="DK22" s="514"/>
      <c r="DL22" s="514"/>
      <c r="DM22" s="514"/>
      <c r="DN22" s="514"/>
      <c r="DO22" s="514"/>
      <c r="DP22" s="514"/>
      <c r="DQ22" s="514"/>
      <c r="DR22" s="514"/>
      <c r="DS22" s="514"/>
      <c r="DT22" s="514"/>
      <c r="DU22" s="514"/>
      <c r="DV22" s="514"/>
      <c r="DW22" s="514"/>
      <c r="DX22" s="514"/>
      <c r="DY22" s="514"/>
      <c r="DZ22" s="514"/>
      <c r="EA22" s="514"/>
      <c r="EB22" s="514"/>
      <c r="EC22" s="514"/>
      <c r="ED22" s="514"/>
      <c r="EE22" s="514"/>
      <c r="EF22" s="514"/>
      <c r="EG22" s="514"/>
      <c r="EH22" s="514"/>
      <c r="EI22" s="514"/>
      <c r="EJ22" s="514"/>
      <c r="EK22" s="514"/>
      <c r="EL22" s="514"/>
      <c r="EM22" s="514"/>
      <c r="EN22" s="514"/>
      <c r="EO22" s="514"/>
      <c r="EP22" s="514"/>
      <c r="EQ22" s="514"/>
      <c r="ER22" s="514"/>
      <c r="ES22" s="514"/>
      <c r="ET22" s="514"/>
      <c r="EU22" s="514"/>
      <c r="EV22" s="514"/>
      <c r="EW22" s="514"/>
      <c r="EX22" s="514"/>
      <c r="EY22" s="514"/>
      <c r="EZ22" s="514"/>
      <c r="FA22" s="514"/>
      <c r="FB22" s="514"/>
      <c r="FC22" s="514"/>
      <c r="FD22" s="514"/>
    </row>
    <row r="23" spans="1:160" ht="19.899999999999999" customHeight="1">
      <c r="B23" s="117"/>
      <c r="C23" s="817"/>
      <c r="D23" s="817"/>
      <c r="E23" s="817"/>
      <c r="F23" s="148"/>
      <c r="G23" s="795"/>
      <c r="H23" s="797"/>
      <c r="I23" s="797"/>
      <c r="J23" s="797"/>
      <c r="K23" s="797"/>
      <c r="AB23" s="607"/>
      <c r="AC23" s="607"/>
      <c r="AD23" s="650"/>
      <c r="AE23" s="638"/>
      <c r="AF23" s="630"/>
      <c r="AG23" s="639"/>
      <c r="AH23" s="640"/>
      <c r="AI23" s="641"/>
      <c r="AJ23" s="641"/>
      <c r="AK23" s="619">
        <f>'Viherkertoimen lisätiedot'!D20*'Viherkertoimen lisätiedot'!$T$3/5/'Viherkertoimen lisätiedot'!M20</f>
        <v>0.28467607973421927</v>
      </c>
      <c r="AL23" s="619">
        <f>'Viherkertoimen lisätiedot'!F20*'Viherkertoimen lisätiedot'!$T$4/5/'Viherkertoimen lisätiedot'!M20</f>
        <v>0.181063122923588</v>
      </c>
      <c r="AM23" s="619">
        <f>'Viherkertoimen lisätiedot'!H20*'Viherkertoimen lisätiedot'!$T$5/5/'Viherkertoimen lisätiedot'!M20</f>
        <v>0.15137043189368771</v>
      </c>
      <c r="AN23" s="619">
        <f>'Viherkertoimen lisätiedot'!J20*'Viherkertoimen lisätiedot'!$T$6/5/'Viherkertoimen lisätiedot'!M20</f>
        <v>8.3887043189368779E-2</v>
      </c>
      <c r="AO23" s="619">
        <f>'Viherkertoimen lisätiedot'!L20*'Viherkertoimen lisätiedot'!$T$7/5/'Viherkertoimen lisätiedot'!M20</f>
        <v>0.29900332225913623</v>
      </c>
      <c r="AP23" s="619">
        <f t="shared" si="0"/>
        <v>1</v>
      </c>
      <c r="AQ23" s="607"/>
      <c r="AR23" s="619">
        <f>IF(Viherkerroin!$H$22&gt;0,Tulokset!AK23,0)</f>
        <v>0</v>
      </c>
      <c r="AS23" s="619">
        <f>IF(Viherkerroin!H22&gt;0,Tulokset!AL23,0)</f>
        <v>0</v>
      </c>
      <c r="AT23" s="619">
        <f>IF(Viherkerroin!H22&gt;0,Tulokset!AM23,0)</f>
        <v>0</v>
      </c>
      <c r="AU23" s="619">
        <f>IF(Viherkerroin!H22&gt;0,Tulokset!AN23,0)</f>
        <v>0</v>
      </c>
      <c r="AV23" s="619">
        <f>IF(Viherkerroin!H22&gt;0,Tulokset!AO23,0)</f>
        <v>0</v>
      </c>
      <c r="AW23" s="619">
        <f t="shared" si="1"/>
        <v>0</v>
      </c>
      <c r="AX23" s="651"/>
      <c r="AY23" s="632"/>
      <c r="AZ23" s="626"/>
      <c r="BA23" s="454"/>
      <c r="BB23" s="454"/>
      <c r="BC23" s="454"/>
      <c r="BD23" s="454"/>
      <c r="BE23" s="454"/>
      <c r="BF23" s="454"/>
      <c r="BG23" s="454"/>
      <c r="BH23" s="454"/>
      <c r="BI23" s="454"/>
      <c r="BJ23" s="454"/>
      <c r="BK23" s="454"/>
      <c r="BL23" s="454"/>
      <c r="BM23" s="454"/>
      <c r="BN23" s="514"/>
      <c r="BO23" s="514"/>
      <c r="BP23" s="514"/>
      <c r="BQ23" s="514"/>
      <c r="BR23" s="514"/>
      <c r="BS23" s="514"/>
      <c r="BT23" s="514"/>
      <c r="BU23" s="514"/>
      <c r="BV23" s="514"/>
      <c r="BW23" s="514"/>
      <c r="BX23" s="514"/>
      <c r="BY23" s="514"/>
      <c r="BZ23" s="514"/>
      <c r="CA23" s="514"/>
      <c r="CB23" s="514"/>
      <c r="CC23" s="514"/>
      <c r="CD23" s="514"/>
      <c r="CE23" s="514"/>
      <c r="CF23" s="514"/>
      <c r="CG23" s="514"/>
      <c r="CH23" s="514"/>
      <c r="CI23" s="514"/>
      <c r="CJ23" s="514"/>
      <c r="CK23" s="514"/>
      <c r="CL23" s="514"/>
      <c r="CM23" s="514"/>
      <c r="CN23" s="514"/>
      <c r="CO23" s="514"/>
      <c r="CP23" s="514"/>
      <c r="CQ23" s="514"/>
      <c r="CR23" s="514"/>
      <c r="CS23" s="514"/>
      <c r="CT23" s="514"/>
      <c r="CU23" s="514"/>
      <c r="CV23" s="514"/>
      <c r="CW23" s="514"/>
      <c r="CX23" s="514"/>
      <c r="CY23" s="514"/>
      <c r="CZ23" s="514"/>
      <c r="DA23" s="514"/>
      <c r="DB23" s="514"/>
      <c r="DC23" s="514"/>
      <c r="DD23" s="514"/>
      <c r="DE23" s="514"/>
      <c r="DF23" s="514"/>
      <c r="DG23" s="514"/>
      <c r="DH23" s="514"/>
      <c r="DI23" s="514"/>
      <c r="DJ23" s="514"/>
      <c r="DK23" s="514"/>
      <c r="DL23" s="514"/>
      <c r="DM23" s="514"/>
      <c r="DN23" s="514"/>
      <c r="DO23" s="514"/>
      <c r="DP23" s="514"/>
      <c r="DQ23" s="514"/>
      <c r="DR23" s="514"/>
      <c r="DS23" s="514"/>
      <c r="DT23" s="514"/>
      <c r="DU23" s="514"/>
      <c r="DV23" s="514"/>
      <c r="DW23" s="514"/>
      <c r="DX23" s="514"/>
      <c r="DY23" s="514"/>
      <c r="DZ23" s="514"/>
      <c r="EA23" s="514"/>
      <c r="EB23" s="514"/>
      <c r="EC23" s="514"/>
      <c r="ED23" s="514"/>
      <c r="EE23" s="514"/>
      <c r="EF23" s="514"/>
      <c r="EG23" s="514"/>
      <c r="EH23" s="514"/>
      <c r="EI23" s="514"/>
      <c r="EJ23" s="514"/>
      <c r="EK23" s="514"/>
      <c r="EL23" s="514"/>
      <c r="EM23" s="514"/>
      <c r="EN23" s="514"/>
      <c r="EO23" s="514"/>
      <c r="EP23" s="514"/>
      <c r="EQ23" s="514"/>
      <c r="ER23" s="514"/>
      <c r="ES23" s="514"/>
      <c r="ET23" s="514"/>
      <c r="EU23" s="514"/>
      <c r="EV23" s="514"/>
      <c r="EW23" s="514"/>
      <c r="EX23" s="514"/>
      <c r="EY23" s="514"/>
      <c r="EZ23" s="514"/>
      <c r="FA23" s="514"/>
      <c r="FB23" s="514"/>
      <c r="FC23" s="514"/>
      <c r="FD23" s="514"/>
    </row>
    <row r="24" spans="1:160" ht="19.899999999999999" customHeight="1">
      <c r="B24" s="117"/>
      <c r="C24" s="817"/>
      <c r="D24" s="817"/>
      <c r="E24" s="817"/>
      <c r="F24" s="148"/>
      <c r="G24" s="795"/>
      <c r="H24" s="797"/>
      <c r="I24" s="797"/>
      <c r="J24" s="797"/>
      <c r="K24" s="797"/>
      <c r="AB24" s="607"/>
      <c r="AC24" s="607"/>
      <c r="AD24" s="627" t="s">
        <v>167</v>
      </c>
      <c r="AE24" s="643" t="s">
        <v>151</v>
      </c>
      <c r="AF24" s="630"/>
      <c r="AG24" s="639"/>
      <c r="AH24" s="640"/>
      <c r="AI24" s="641"/>
      <c r="AJ24" s="641"/>
      <c r="AK24" s="619">
        <f>'Viherkertoimen lisätiedot'!D21*'Viherkertoimen lisätiedot'!$T$3/5/'Viherkertoimen lisätiedot'!M21</f>
        <v>0.22855713928482124</v>
      </c>
      <c r="AL24" s="619">
        <f>'Viherkertoimen lisätiedot'!F21*'Viherkertoimen lisätiedot'!$T$4/5/'Viherkertoimen lisätiedot'!M21</f>
        <v>0.21805451362840711</v>
      </c>
      <c r="AM24" s="619">
        <f>'Viherkertoimen lisätiedot'!H21*'Viherkertoimen lisätiedot'!$T$5/5/'Viherkertoimen lisätiedot'!M21</f>
        <v>0.18229557389347339</v>
      </c>
      <c r="AN24" s="619">
        <f>'Viherkertoimen lisätiedot'!J21*'Viherkertoimen lisätiedot'!$T$6/5/'Viherkertoimen lisätiedot'!M21</f>
        <v>0.10102525631407855</v>
      </c>
      <c r="AO24" s="619">
        <f>'Viherkertoimen lisätiedot'!L21*'Viherkertoimen lisätiedot'!$T$7/5/'Viherkertoimen lisätiedot'!M21</f>
        <v>0.27006751687921987</v>
      </c>
      <c r="AP24" s="619">
        <f t="shared" si="0"/>
        <v>1.0000000000000002</v>
      </c>
      <c r="AQ24" s="607"/>
      <c r="AR24" s="619">
        <f>IF(Viherkerroin!$H$23&gt;0,Tulokset!AK24,0)</f>
        <v>0</v>
      </c>
      <c r="AS24" s="619">
        <f>IF(Viherkerroin!H23&gt;0,Tulokset!AL24,0)</f>
        <v>0</v>
      </c>
      <c r="AT24" s="619">
        <f>IF(Viherkerroin!H23&gt;0,Tulokset!AM24,0)</f>
        <v>0</v>
      </c>
      <c r="AU24" s="619">
        <f>IF(Viherkerroin!H23&gt;0,Tulokset!AN24,0)</f>
        <v>0</v>
      </c>
      <c r="AV24" s="619">
        <f>IF(Viherkerroin!H23&gt;0,Tulokset!AO24,0)</f>
        <v>0</v>
      </c>
      <c r="AW24" s="619">
        <f t="shared" si="1"/>
        <v>0</v>
      </c>
      <c r="AX24" s="646"/>
      <c r="AY24" s="632"/>
      <c r="AZ24" s="626"/>
      <c r="BA24" s="454"/>
      <c r="BB24" s="454"/>
      <c r="BC24" s="454"/>
      <c r="BD24" s="454"/>
      <c r="BE24" s="454"/>
      <c r="BF24" s="454"/>
      <c r="BG24" s="454"/>
      <c r="BH24" s="454"/>
      <c r="BI24" s="454"/>
      <c r="BJ24" s="454"/>
      <c r="BK24" s="454"/>
      <c r="BL24" s="454"/>
      <c r="BM24" s="454"/>
      <c r="BN24" s="514"/>
      <c r="BO24" s="514"/>
      <c r="BP24" s="514"/>
      <c r="BQ24" s="514"/>
      <c r="BR24" s="514"/>
      <c r="BS24" s="514"/>
      <c r="BT24" s="514"/>
      <c r="BU24" s="514"/>
      <c r="BV24" s="514"/>
      <c r="BW24" s="514"/>
      <c r="BX24" s="514"/>
      <c r="BY24" s="514"/>
      <c r="BZ24" s="514"/>
      <c r="CA24" s="514"/>
      <c r="CB24" s="514"/>
      <c r="CC24" s="514"/>
      <c r="CD24" s="514"/>
      <c r="CE24" s="514"/>
      <c r="CF24" s="514"/>
      <c r="CG24" s="514"/>
      <c r="CH24" s="514"/>
      <c r="CI24" s="514"/>
      <c r="CJ24" s="514"/>
      <c r="CK24" s="514"/>
      <c r="CL24" s="514"/>
      <c r="CM24" s="514"/>
      <c r="CN24" s="514"/>
      <c r="CO24" s="514"/>
      <c r="CP24" s="514"/>
      <c r="CQ24" s="514"/>
      <c r="CR24" s="514"/>
      <c r="CS24" s="514"/>
      <c r="CT24" s="514"/>
      <c r="CU24" s="514"/>
      <c r="CV24" s="514"/>
      <c r="CW24" s="514"/>
      <c r="CX24" s="514"/>
      <c r="CY24" s="514"/>
      <c r="CZ24" s="514"/>
      <c r="DA24" s="514"/>
      <c r="DB24" s="514"/>
      <c r="DC24" s="514"/>
      <c r="DD24" s="514"/>
      <c r="DE24" s="514"/>
      <c r="DF24" s="514"/>
      <c r="DG24" s="514"/>
      <c r="DH24" s="514"/>
      <c r="DI24" s="514"/>
      <c r="DJ24" s="514"/>
      <c r="DK24" s="514"/>
      <c r="DL24" s="514"/>
      <c r="DM24" s="514"/>
      <c r="DN24" s="514"/>
      <c r="DO24" s="514"/>
      <c r="DP24" s="514"/>
      <c r="DQ24" s="514"/>
      <c r="DR24" s="514"/>
      <c r="DS24" s="514"/>
      <c r="DT24" s="514"/>
      <c r="DU24" s="514"/>
      <c r="DV24" s="514"/>
      <c r="DW24" s="514"/>
      <c r="DX24" s="514"/>
      <c r="DY24" s="514"/>
      <c r="DZ24" s="514"/>
      <c r="EA24" s="514"/>
      <c r="EB24" s="514"/>
      <c r="EC24" s="514"/>
      <c r="ED24" s="514"/>
      <c r="EE24" s="514"/>
      <c r="EF24" s="514"/>
      <c r="EG24" s="514"/>
      <c r="EH24" s="514"/>
      <c r="EI24" s="514"/>
      <c r="EJ24" s="514"/>
      <c r="EK24" s="514"/>
      <c r="EL24" s="514"/>
      <c r="EM24" s="514"/>
      <c r="EN24" s="514"/>
      <c r="EO24" s="514"/>
      <c r="EP24" s="514"/>
      <c r="EQ24" s="514"/>
      <c r="ER24" s="514"/>
      <c r="ES24" s="514"/>
      <c r="ET24" s="514"/>
      <c r="EU24" s="514"/>
      <c r="EV24" s="514"/>
      <c r="EW24" s="514"/>
      <c r="EX24" s="514"/>
      <c r="EY24" s="514"/>
      <c r="EZ24" s="514"/>
      <c r="FA24" s="514"/>
      <c r="FB24" s="514"/>
      <c r="FC24" s="514"/>
      <c r="FD24" s="514"/>
    </row>
    <row r="25" spans="1:160" ht="19.899999999999999" customHeight="1">
      <c r="B25" s="117"/>
      <c r="C25" s="817"/>
      <c r="D25" s="817"/>
      <c r="E25" s="817"/>
      <c r="F25" s="148"/>
      <c r="G25" s="795"/>
      <c r="H25" s="797"/>
      <c r="I25" s="797"/>
      <c r="J25" s="797"/>
      <c r="K25" s="797"/>
      <c r="AB25" s="607"/>
      <c r="AC25" s="607"/>
      <c r="AD25" s="630" t="s">
        <v>152</v>
      </c>
      <c r="AE25" s="652" t="e">
        <f>AR42/AW42</f>
        <v>#DIV/0!</v>
      </c>
      <c r="AF25" s="630"/>
      <c r="AG25" s="639"/>
      <c r="AH25" s="640"/>
      <c r="AI25" s="641"/>
      <c r="AJ25" s="641"/>
      <c r="AK25" s="619">
        <f>'Viherkertoimen lisätiedot'!D22*'Viherkertoimen lisätiedot'!$T$3/5/'Viherkertoimen lisätiedot'!M22</f>
        <v>4.8247466216216214E-2</v>
      </c>
      <c r="AL25" s="619">
        <f>'Viherkertoimen lisätiedot'!F22*'Viherkertoimen lisätiedot'!$T$4/5/'Viherkertoimen lisätiedot'!M22</f>
        <v>0.23015202702702697</v>
      </c>
      <c r="AM25" s="619">
        <f>'Viherkertoimen lisätiedot'!H22*'Viherkertoimen lisätiedot'!$T$5/5/'Viherkertoimen lisätiedot'!M22</f>
        <v>0.12827280405405406</v>
      </c>
      <c r="AN25" s="619">
        <f>'Viherkertoimen lisätiedot'!J22*'Viherkertoimen lisätiedot'!$T$6/5/'Viherkertoimen lisätiedot'!M22</f>
        <v>0.21326013513513514</v>
      </c>
      <c r="AO25" s="619">
        <f>'Viherkertoimen lisätiedot'!L22*'Viherkertoimen lisätiedot'!$T$7/5/'Viherkertoimen lisätiedot'!M22</f>
        <v>0.38006756756756754</v>
      </c>
      <c r="AP25" s="619">
        <f t="shared" si="0"/>
        <v>1</v>
      </c>
      <c r="AQ25" s="607"/>
      <c r="AR25" s="619">
        <f>IF(Viherkerroin!$H$24&gt;0,Tulokset!AK25,0)</f>
        <v>0</v>
      </c>
      <c r="AS25" s="619">
        <f>IF(Viherkerroin!H24&gt;0,Tulokset!AL25,0)</f>
        <v>0</v>
      </c>
      <c r="AT25" s="619">
        <f>IF(Viherkerroin!H24&gt;0,Tulokset!AM25,0)</f>
        <v>0</v>
      </c>
      <c r="AU25" s="619">
        <f>IF(Viherkerroin!H24&gt;0,Tulokset!AN25,0)</f>
        <v>0</v>
      </c>
      <c r="AV25" s="619">
        <f>IF(Viherkerroin!H24&gt;0,Tulokset!AO25,0)</f>
        <v>0</v>
      </c>
      <c r="AW25" s="619">
        <f t="shared" si="1"/>
        <v>0</v>
      </c>
      <c r="AX25" s="653"/>
      <c r="AY25" s="632"/>
      <c r="AZ25" s="626"/>
      <c r="BA25" s="454"/>
      <c r="BB25" s="454"/>
      <c r="BC25" s="454"/>
      <c r="BD25" s="454"/>
      <c r="BE25" s="454"/>
      <c r="BF25" s="454"/>
      <c r="BG25" s="454"/>
      <c r="BH25" s="454"/>
      <c r="BI25" s="454"/>
      <c r="BJ25" s="454"/>
      <c r="BK25" s="454"/>
      <c r="BL25" s="454"/>
      <c r="BM25" s="454"/>
      <c r="BN25" s="514"/>
      <c r="BO25" s="514"/>
      <c r="BP25" s="514"/>
      <c r="BQ25" s="514"/>
      <c r="BR25" s="514"/>
      <c r="BS25" s="514"/>
      <c r="BT25" s="514"/>
      <c r="BU25" s="514"/>
      <c r="BV25" s="514"/>
      <c r="BW25" s="514"/>
      <c r="BX25" s="514"/>
      <c r="BY25" s="514"/>
      <c r="BZ25" s="514"/>
      <c r="CA25" s="514"/>
      <c r="CB25" s="514"/>
      <c r="CC25" s="514"/>
      <c r="CD25" s="514"/>
      <c r="CE25" s="514"/>
      <c r="CF25" s="514"/>
      <c r="CG25" s="514"/>
      <c r="CH25" s="514"/>
      <c r="CI25" s="514"/>
      <c r="CJ25" s="514"/>
      <c r="CK25" s="514"/>
      <c r="CL25" s="514"/>
      <c r="CM25" s="514"/>
      <c r="CN25" s="514"/>
      <c r="CO25" s="514"/>
      <c r="CP25" s="514"/>
      <c r="CQ25" s="514"/>
      <c r="CR25" s="514"/>
      <c r="CS25" s="514"/>
      <c r="CT25" s="514"/>
      <c r="CU25" s="514"/>
      <c r="CV25" s="514"/>
      <c r="CW25" s="514"/>
      <c r="CX25" s="514"/>
      <c r="CY25" s="514"/>
      <c r="CZ25" s="514"/>
      <c r="DA25" s="514"/>
      <c r="DB25" s="514"/>
      <c r="DC25" s="514"/>
      <c r="DD25" s="514"/>
      <c r="DE25" s="514"/>
      <c r="DF25" s="514"/>
      <c r="DG25" s="514"/>
      <c r="DH25" s="514"/>
      <c r="DI25" s="514"/>
      <c r="DJ25" s="514"/>
      <c r="DK25" s="514"/>
      <c r="DL25" s="514"/>
      <c r="DM25" s="514"/>
      <c r="DN25" s="514"/>
      <c r="DO25" s="514"/>
      <c r="DP25" s="514"/>
      <c r="DQ25" s="514"/>
      <c r="DR25" s="514"/>
      <c r="DS25" s="514"/>
      <c r="DT25" s="514"/>
      <c r="DU25" s="514"/>
      <c r="DV25" s="514"/>
      <c r="DW25" s="514"/>
      <c r="DX25" s="514"/>
      <c r="DY25" s="514"/>
      <c r="DZ25" s="514"/>
      <c r="EA25" s="514"/>
      <c r="EB25" s="514"/>
      <c r="EC25" s="514"/>
      <c r="ED25" s="514"/>
      <c r="EE25" s="514"/>
      <c r="EF25" s="514"/>
      <c r="EG25" s="514"/>
      <c r="EH25" s="514"/>
      <c r="EI25" s="514"/>
      <c r="EJ25" s="514"/>
      <c r="EK25" s="514"/>
      <c r="EL25" s="514"/>
      <c r="EM25" s="514"/>
      <c r="EN25" s="514"/>
      <c r="EO25" s="514"/>
      <c r="EP25" s="514"/>
      <c r="EQ25" s="514"/>
      <c r="ER25" s="514"/>
      <c r="ES25" s="514"/>
      <c r="ET25" s="514"/>
      <c r="EU25" s="514"/>
      <c r="EV25" s="514"/>
      <c r="EW25" s="514"/>
      <c r="EX25" s="514"/>
      <c r="EY25" s="514"/>
      <c r="EZ25" s="514"/>
      <c r="FA25" s="514"/>
      <c r="FB25" s="514"/>
      <c r="FC25" s="514"/>
      <c r="FD25" s="514"/>
    </row>
    <row r="26" spans="1:160" ht="52.15" customHeight="1">
      <c r="B26" s="117"/>
      <c r="C26" s="817"/>
      <c r="D26" s="817"/>
      <c r="E26" s="817"/>
      <c r="F26" s="148"/>
      <c r="G26" s="795"/>
      <c r="H26" s="797"/>
      <c r="I26" s="797"/>
      <c r="J26" s="797"/>
      <c r="K26" s="797"/>
      <c r="AB26" s="607"/>
      <c r="AC26" s="607"/>
      <c r="AD26" s="630" t="s">
        <v>153</v>
      </c>
      <c r="AE26" s="652" t="e">
        <f>AS42/AW42</f>
        <v>#DIV/0!</v>
      </c>
      <c r="AF26" s="630"/>
      <c r="AG26" s="654" t="e">
        <f>SUM(AE25:AE29)</f>
        <v>#DIV/0!</v>
      </c>
      <c r="AH26" s="640"/>
      <c r="AI26" s="641"/>
      <c r="AJ26" s="641"/>
      <c r="AK26" s="619">
        <f>'Viherkertoimen lisätiedot'!D23*'Viherkertoimen lisätiedot'!$T$3/5/'Viherkertoimen lisätiedot'!M23</f>
        <v>6.8598018613029124E-2</v>
      </c>
      <c r="AL26" s="619">
        <f>'Viherkertoimen lisätiedot'!F23*'Viherkertoimen lisätiedot'!$T$4/5/'Viherkertoimen lisätiedot'!M23</f>
        <v>0.32722906034223953</v>
      </c>
      <c r="AM26" s="619">
        <f>'Viherkertoimen lisätiedot'!H23*'Viherkertoimen lisätiedot'!$T$5/5/'Viherkertoimen lisätiedot'!M23</f>
        <v>0.18237766436505556</v>
      </c>
      <c r="AN26" s="619">
        <f>'Viherkertoimen lisätiedot'!J23*'Viherkertoimen lisätiedot'!$T$6/5/'Viherkertoimen lisätiedot'!M23</f>
        <v>0.15160612428700093</v>
      </c>
      <c r="AO26" s="619">
        <f>'Viherkertoimen lisätiedot'!L23*'Viherkertoimen lisätiedot'!$T$7/5/'Viherkertoimen lisätiedot'!M23</f>
        <v>0.27018913239267489</v>
      </c>
      <c r="AP26" s="619">
        <f t="shared" si="0"/>
        <v>1</v>
      </c>
      <c r="AQ26" s="607"/>
      <c r="AR26" s="619">
        <f>IF(Viherkerroin!$H$25&gt;0,Tulokset!AK26,0)</f>
        <v>0</v>
      </c>
      <c r="AS26" s="619">
        <f>IF(Viherkerroin!H25&gt;0,Tulokset!AL26,0)</f>
        <v>0</v>
      </c>
      <c r="AT26" s="619">
        <f>IF(Viherkerroin!H25&gt;0,Tulokset!AM26,0)</f>
        <v>0</v>
      </c>
      <c r="AU26" s="619">
        <f>IF(Viherkerroin!H25&gt;0,Tulokset!AN26,0)</f>
        <v>0</v>
      </c>
      <c r="AV26" s="619">
        <f>IF(Viherkerroin!H25&gt;0,Tulokset!AO26,0)</f>
        <v>0</v>
      </c>
      <c r="AW26" s="619">
        <f t="shared" si="1"/>
        <v>0</v>
      </c>
      <c r="AX26" s="653"/>
      <c r="AY26" s="632"/>
      <c r="AZ26" s="626"/>
      <c r="BA26" s="454"/>
      <c r="BB26" s="454"/>
      <c r="BC26" s="454"/>
      <c r="BD26" s="454"/>
      <c r="BE26" s="454"/>
      <c r="BF26" s="454"/>
      <c r="BG26" s="454"/>
      <c r="BH26" s="454"/>
      <c r="BI26" s="454"/>
      <c r="BJ26" s="454"/>
      <c r="BK26" s="454"/>
      <c r="BL26" s="454"/>
      <c r="BM26" s="454"/>
      <c r="BN26" s="514"/>
      <c r="BO26" s="514"/>
      <c r="BP26" s="514"/>
      <c r="BQ26" s="514"/>
      <c r="BR26" s="514"/>
      <c r="BS26" s="514"/>
      <c r="BT26" s="514"/>
      <c r="BU26" s="514"/>
      <c r="BV26" s="514"/>
      <c r="BW26" s="514"/>
      <c r="BX26" s="514"/>
      <c r="BY26" s="514"/>
      <c r="BZ26" s="514"/>
      <c r="CA26" s="514"/>
      <c r="CB26" s="514"/>
      <c r="CC26" s="514"/>
      <c r="CD26" s="514"/>
      <c r="CE26" s="514"/>
      <c r="CF26" s="514"/>
      <c r="CG26" s="514"/>
      <c r="CH26" s="514"/>
      <c r="CI26" s="514"/>
      <c r="CJ26" s="514"/>
      <c r="CK26" s="514"/>
      <c r="CL26" s="514"/>
      <c r="CM26" s="514"/>
      <c r="CN26" s="514"/>
      <c r="CO26" s="514"/>
      <c r="CP26" s="514"/>
      <c r="CQ26" s="514"/>
      <c r="CR26" s="514"/>
      <c r="CS26" s="514"/>
      <c r="CT26" s="514"/>
      <c r="CU26" s="514"/>
      <c r="CV26" s="514"/>
      <c r="CW26" s="514"/>
      <c r="CX26" s="514"/>
      <c r="CY26" s="514"/>
      <c r="CZ26" s="514"/>
      <c r="DA26" s="514"/>
      <c r="DB26" s="514"/>
      <c r="DC26" s="514"/>
      <c r="DD26" s="514"/>
      <c r="DE26" s="514"/>
      <c r="DF26" s="514"/>
      <c r="DG26" s="514"/>
      <c r="DH26" s="514"/>
      <c r="DI26" s="514"/>
      <c r="DJ26" s="514"/>
      <c r="DK26" s="514"/>
      <c r="DL26" s="514"/>
      <c r="DM26" s="514"/>
      <c r="DN26" s="514"/>
      <c r="DO26" s="514"/>
      <c r="DP26" s="514"/>
      <c r="DQ26" s="514"/>
      <c r="DR26" s="514"/>
      <c r="DS26" s="514"/>
      <c r="DT26" s="514"/>
      <c r="DU26" s="514"/>
      <c r="DV26" s="514"/>
      <c r="DW26" s="514"/>
      <c r="DX26" s="514"/>
      <c r="DY26" s="514"/>
      <c r="DZ26" s="514"/>
      <c r="EA26" s="514"/>
      <c r="EB26" s="514"/>
      <c r="EC26" s="514"/>
      <c r="ED26" s="514"/>
      <c r="EE26" s="514"/>
      <c r="EF26" s="514"/>
      <c r="EG26" s="514"/>
      <c r="EH26" s="514"/>
      <c r="EI26" s="514"/>
      <c r="EJ26" s="514"/>
      <c r="EK26" s="514"/>
      <c r="EL26" s="514"/>
      <c r="EM26" s="514"/>
      <c r="EN26" s="514"/>
      <c r="EO26" s="514"/>
      <c r="EP26" s="514"/>
      <c r="EQ26" s="514"/>
      <c r="ER26" s="514"/>
      <c r="ES26" s="514"/>
      <c r="ET26" s="514"/>
      <c r="EU26" s="514"/>
      <c r="EV26" s="514"/>
      <c r="EW26" s="514"/>
      <c r="EX26" s="514"/>
      <c r="EY26" s="514"/>
      <c r="EZ26" s="514"/>
      <c r="FA26" s="514"/>
      <c r="FB26" s="514"/>
      <c r="FC26" s="514"/>
      <c r="FD26" s="514"/>
    </row>
    <row r="27" spans="1:160" ht="19.899999999999999" customHeight="1" thickBot="1">
      <c r="B27" s="117"/>
      <c r="F27" s="148"/>
      <c r="G27" s="308"/>
      <c r="H27" s="294"/>
      <c r="I27" s="294"/>
      <c r="J27" s="294"/>
      <c r="K27" s="294"/>
      <c r="AB27" s="607"/>
      <c r="AC27" s="607"/>
      <c r="AD27" s="637" t="s">
        <v>154</v>
      </c>
      <c r="AE27" s="652" t="e">
        <f>AT42/AW42</f>
        <v>#DIV/0!</v>
      </c>
      <c r="AF27" s="630"/>
      <c r="AG27" s="639"/>
      <c r="AH27" s="640"/>
      <c r="AI27" s="641"/>
      <c r="AJ27" s="641"/>
      <c r="AK27" s="619">
        <f>'Viherkertoimen lisätiedot'!D24*'Viherkertoimen lisätiedot'!$T$3/5/'Viherkertoimen lisätiedot'!M24</f>
        <v>0</v>
      </c>
      <c r="AL27" s="619">
        <f>'Viherkertoimen lisätiedot'!F24*'Viherkertoimen lisätiedot'!$T$4/5/'Viherkertoimen lisätiedot'!M24</f>
        <v>0</v>
      </c>
      <c r="AM27" s="619">
        <f>'Viherkertoimen lisätiedot'!H24*'Viherkertoimen lisätiedot'!$T$5/5/'Viherkertoimen lisätiedot'!M24</f>
        <v>0</v>
      </c>
      <c r="AN27" s="619">
        <f>'Viherkertoimen lisätiedot'!J24*'Viherkertoimen lisätiedot'!$T$6/5/'Viherkertoimen lisätiedot'!M24</f>
        <v>1</v>
      </c>
      <c r="AO27" s="619">
        <f>'Viherkertoimen lisätiedot'!L24*'Viherkertoimen lisätiedot'!$T$7/5/'Viherkertoimen lisätiedot'!M24</f>
        <v>0</v>
      </c>
      <c r="AP27" s="619">
        <f t="shared" si="0"/>
        <v>1</v>
      </c>
      <c r="AQ27" s="607"/>
      <c r="AR27" s="619">
        <f>IF(Viherkerroin!$H$26&gt;0,Tulokset!AK27,0)</f>
        <v>0</v>
      </c>
      <c r="AS27" s="619">
        <f>IF(Viherkerroin!H26&gt;0,Tulokset!AL27,0)</f>
        <v>0</v>
      </c>
      <c r="AT27" s="619">
        <f>IF(Viherkerroin!H26&gt;0,Tulokset!AM27,0)</f>
        <v>0</v>
      </c>
      <c r="AU27" s="619">
        <f>IF(Viherkerroin!H26&gt;0,Tulokset!AN27,0)</f>
        <v>0</v>
      </c>
      <c r="AV27" s="619">
        <f>IF(Viherkerroin!H26&gt;0,Tulokset!AO27,0)</f>
        <v>0</v>
      </c>
      <c r="AW27" s="619">
        <f t="shared" si="1"/>
        <v>0</v>
      </c>
      <c r="AX27" s="653"/>
      <c r="AY27" s="632"/>
      <c r="AZ27" s="626"/>
      <c r="BA27" s="454"/>
      <c r="BB27" s="454"/>
      <c r="BC27" s="454"/>
      <c r="BD27" s="454"/>
      <c r="BE27" s="454"/>
      <c r="BF27" s="454"/>
      <c r="BG27" s="454"/>
      <c r="BH27" s="454"/>
      <c r="BI27" s="454"/>
      <c r="BJ27" s="454"/>
      <c r="BK27" s="454"/>
      <c r="BL27" s="454"/>
      <c r="BM27" s="454"/>
      <c r="BN27" s="514"/>
      <c r="BO27" s="514"/>
      <c r="BP27" s="514"/>
      <c r="BQ27" s="514"/>
      <c r="BR27" s="514"/>
      <c r="BS27" s="514"/>
      <c r="BT27" s="514"/>
      <c r="BU27" s="514"/>
      <c r="BV27" s="514"/>
      <c r="BW27" s="514"/>
      <c r="BX27" s="514"/>
      <c r="BY27" s="514"/>
      <c r="BZ27" s="514"/>
      <c r="CA27" s="514"/>
      <c r="CB27" s="514"/>
      <c r="CC27" s="514"/>
      <c r="CD27" s="514"/>
      <c r="CE27" s="514"/>
      <c r="CF27" s="514"/>
      <c r="CG27" s="514"/>
      <c r="CH27" s="514"/>
      <c r="CI27" s="514"/>
      <c r="CJ27" s="514"/>
      <c r="CK27" s="514"/>
      <c r="CL27" s="514"/>
      <c r="CM27" s="514"/>
      <c r="CN27" s="514"/>
      <c r="CO27" s="514"/>
      <c r="CP27" s="514"/>
      <c r="CQ27" s="514"/>
      <c r="CR27" s="514"/>
      <c r="CS27" s="514"/>
      <c r="CT27" s="514"/>
      <c r="CU27" s="514"/>
      <c r="CV27" s="514"/>
      <c r="CW27" s="514"/>
      <c r="CX27" s="514"/>
      <c r="CY27" s="514"/>
      <c r="CZ27" s="514"/>
      <c r="DA27" s="514"/>
      <c r="DB27" s="514"/>
      <c r="DC27" s="514"/>
      <c r="DD27" s="514"/>
      <c r="DE27" s="514"/>
      <c r="DF27" s="514"/>
      <c r="DG27" s="514"/>
      <c r="DH27" s="514"/>
      <c r="DI27" s="514"/>
      <c r="DJ27" s="514"/>
      <c r="DK27" s="514"/>
      <c r="DL27" s="514"/>
      <c r="DM27" s="514"/>
      <c r="DN27" s="514"/>
      <c r="DO27" s="514"/>
      <c r="DP27" s="514"/>
      <c r="DQ27" s="514"/>
      <c r="DR27" s="514"/>
      <c r="DS27" s="514"/>
      <c r="DT27" s="514"/>
      <c r="DU27" s="514"/>
      <c r="DV27" s="514"/>
      <c r="DW27" s="514"/>
      <c r="DX27" s="514"/>
      <c r="DY27" s="514"/>
      <c r="DZ27" s="514"/>
      <c r="EA27" s="514"/>
      <c r="EB27" s="514"/>
      <c r="EC27" s="514"/>
      <c r="ED27" s="514"/>
      <c r="EE27" s="514"/>
      <c r="EF27" s="514"/>
      <c r="EG27" s="514"/>
      <c r="EH27" s="514"/>
      <c r="EI27" s="514"/>
      <c r="EJ27" s="514"/>
      <c r="EK27" s="514"/>
      <c r="EL27" s="514"/>
      <c r="EM27" s="514"/>
      <c r="EN27" s="514"/>
      <c r="EO27" s="514"/>
      <c r="EP27" s="514"/>
      <c r="EQ27" s="514"/>
      <c r="ER27" s="514"/>
      <c r="ES27" s="514"/>
      <c r="ET27" s="514"/>
      <c r="EU27" s="514"/>
      <c r="EV27" s="514"/>
      <c r="EW27" s="514"/>
      <c r="EX27" s="514"/>
      <c r="EY27" s="514"/>
      <c r="EZ27" s="514"/>
      <c r="FA27" s="514"/>
      <c r="FB27" s="514"/>
      <c r="FC27" s="514"/>
      <c r="FD27" s="514"/>
    </row>
    <row r="28" spans="1:160" ht="23.25" customHeight="1">
      <c r="B28" s="117"/>
      <c r="F28" s="148"/>
      <c r="G28" s="802" t="s">
        <v>517</v>
      </c>
      <c r="H28" s="803"/>
      <c r="I28" s="803"/>
      <c r="J28" s="803"/>
      <c r="K28" s="804"/>
      <c r="AB28" s="607"/>
      <c r="AC28" s="607"/>
      <c r="AD28" s="630" t="s">
        <v>155</v>
      </c>
      <c r="AE28" s="600" t="e">
        <f>AU42/AW42</f>
        <v>#DIV/0!</v>
      </c>
      <c r="AF28" s="630"/>
      <c r="AG28" s="639"/>
      <c r="AH28" s="640"/>
      <c r="AI28" s="641"/>
      <c r="AJ28" s="641"/>
      <c r="AK28" s="619">
        <f>'Viherkertoimen lisätiedot'!D25*'Viherkertoimen lisätiedot'!$T$3/5/'Viherkertoimen lisätiedot'!M25</f>
        <v>0.33508493217646335</v>
      </c>
      <c r="AL28" s="619">
        <f>'Viherkertoimen lisätiedot'!F25*'Viherkertoimen lisätiedot'!$T$4/5/'Viherkertoimen lisätiedot'!M25</f>
        <v>0.21312477086643036</v>
      </c>
      <c r="AM28" s="619">
        <f>'Viherkertoimen lisätiedot'!H25*'Viherkertoimen lisätiedot'!$T$5/5/'Viherkertoimen lisätiedot'!M25</f>
        <v>8.9087131858731516E-2</v>
      </c>
      <c r="AN28" s="619">
        <f>'Viherkertoimen lisätiedot'!J25*'Viherkertoimen lisätiedot'!$T$6/5/'Viherkertoimen lisätiedot'!M25</f>
        <v>9.8741292924355378E-2</v>
      </c>
      <c r="AO28" s="619">
        <f>'Viherkertoimen lisätiedot'!L25*'Viherkertoimen lisätiedot'!$T$7/5/'Viherkertoimen lisätiedot'!M25</f>
        <v>0.26396187217401934</v>
      </c>
      <c r="AP28" s="619">
        <f t="shared" si="0"/>
        <v>1</v>
      </c>
      <c r="AQ28" s="607"/>
      <c r="AR28" s="619">
        <f>IF(Viherkerroin!$H$27&gt;0,Tulokset!AK28,0)</f>
        <v>0</v>
      </c>
      <c r="AS28" s="619">
        <f>IF(Viherkerroin!H27&gt;0,Tulokset!AL28,0)</f>
        <v>0</v>
      </c>
      <c r="AT28" s="619">
        <f>IF(Viherkerroin!H27&gt;0,Tulokset!AM28,0)</f>
        <v>0</v>
      </c>
      <c r="AU28" s="619">
        <f>IF(Viherkerroin!H27&gt;0,Tulokset!AN28,0)</f>
        <v>0</v>
      </c>
      <c r="AV28" s="619">
        <f>IF(Viherkerroin!H27&gt;0,Tulokset!AO28,0)</f>
        <v>0</v>
      </c>
      <c r="AW28" s="619">
        <f t="shared" si="1"/>
        <v>0</v>
      </c>
      <c r="AX28" s="653"/>
      <c r="AY28" s="655"/>
      <c r="AZ28" s="626"/>
      <c r="BA28" s="454"/>
      <c r="BB28" s="454"/>
      <c r="BC28" s="454"/>
      <c r="BD28" s="454"/>
      <c r="BE28" s="454"/>
      <c r="BF28" s="454"/>
      <c r="BG28" s="454"/>
      <c r="BH28" s="454"/>
      <c r="BI28" s="454"/>
      <c r="BJ28" s="454"/>
      <c r="BK28" s="454"/>
      <c r="BL28" s="454"/>
      <c r="BM28" s="454"/>
      <c r="BN28" s="514"/>
      <c r="BO28" s="514"/>
      <c r="BP28" s="514"/>
      <c r="BQ28" s="514"/>
      <c r="BR28" s="514"/>
      <c r="BS28" s="514"/>
      <c r="BT28" s="514"/>
      <c r="BU28" s="514"/>
      <c r="BV28" s="514"/>
      <c r="BW28" s="514"/>
      <c r="BX28" s="514"/>
      <c r="BY28" s="514"/>
      <c r="BZ28" s="514"/>
      <c r="CA28" s="514"/>
      <c r="CB28" s="514"/>
      <c r="CC28" s="514"/>
      <c r="CD28" s="514"/>
      <c r="CE28" s="514"/>
      <c r="CF28" s="514"/>
      <c r="CG28" s="514"/>
      <c r="CH28" s="514"/>
      <c r="CI28" s="514"/>
      <c r="CJ28" s="514"/>
      <c r="CK28" s="514"/>
      <c r="CL28" s="514"/>
      <c r="CM28" s="514"/>
      <c r="CN28" s="514"/>
      <c r="CO28" s="514"/>
      <c r="CP28" s="514"/>
      <c r="CQ28" s="514"/>
      <c r="CR28" s="514"/>
      <c r="CS28" s="514"/>
      <c r="CT28" s="514"/>
      <c r="CU28" s="514"/>
      <c r="CV28" s="514"/>
      <c r="CW28" s="514"/>
      <c r="CX28" s="514"/>
      <c r="CY28" s="514"/>
      <c r="CZ28" s="514"/>
      <c r="DA28" s="514"/>
      <c r="DB28" s="514"/>
      <c r="DC28" s="514"/>
      <c r="DD28" s="514"/>
      <c r="DE28" s="514"/>
      <c r="DF28" s="514"/>
      <c r="DG28" s="514"/>
      <c r="DH28" s="514"/>
      <c r="DI28" s="514"/>
      <c r="DJ28" s="514"/>
      <c r="DK28" s="514"/>
      <c r="DL28" s="514"/>
      <c r="DM28" s="514"/>
      <c r="DN28" s="514"/>
      <c r="DO28" s="514"/>
      <c r="DP28" s="514"/>
      <c r="DQ28" s="514"/>
      <c r="DR28" s="514"/>
      <c r="DS28" s="514"/>
      <c r="DT28" s="514"/>
      <c r="DU28" s="514"/>
      <c r="DV28" s="514"/>
      <c r="DW28" s="514"/>
      <c r="DX28" s="514"/>
      <c r="DY28" s="514"/>
      <c r="DZ28" s="514"/>
      <c r="EA28" s="514"/>
      <c r="EB28" s="514"/>
      <c r="EC28" s="514"/>
      <c r="ED28" s="514"/>
      <c r="EE28" s="514"/>
      <c r="EF28" s="514"/>
      <c r="EG28" s="514"/>
      <c r="EH28" s="514"/>
      <c r="EI28" s="514"/>
      <c r="EJ28" s="514"/>
      <c r="EK28" s="514"/>
      <c r="EL28" s="514"/>
      <c r="EM28" s="514"/>
      <c r="EN28" s="514"/>
      <c r="EO28" s="514"/>
      <c r="EP28" s="514"/>
      <c r="EQ28" s="514"/>
      <c r="ER28" s="514"/>
      <c r="ES28" s="514"/>
      <c r="ET28" s="514"/>
      <c r="EU28" s="514"/>
      <c r="EV28" s="514"/>
      <c r="EW28" s="514"/>
      <c r="EX28" s="514"/>
      <c r="EY28" s="514"/>
      <c r="EZ28" s="514"/>
      <c r="FA28" s="514"/>
      <c r="FB28" s="514"/>
      <c r="FC28" s="514"/>
      <c r="FD28" s="514"/>
    </row>
    <row r="29" spans="1:160" ht="19.899999999999999" customHeight="1" thickBot="1">
      <c r="B29" s="117"/>
      <c r="C29" s="280"/>
      <c r="D29" s="117"/>
      <c r="E29" s="117"/>
      <c r="F29" s="148"/>
      <c r="G29" s="805"/>
      <c r="H29" s="806"/>
      <c r="I29" s="806"/>
      <c r="J29" s="806"/>
      <c r="K29" s="807"/>
      <c r="AB29" s="607"/>
      <c r="AC29" s="607"/>
      <c r="AD29" s="630" t="s">
        <v>156</v>
      </c>
      <c r="AE29" s="600" t="e">
        <f>AV42/AW42</f>
        <v>#DIV/0!</v>
      </c>
      <c r="AF29" s="637"/>
      <c r="AG29" s="639"/>
      <c r="AH29" s="640"/>
      <c r="AI29" s="641"/>
      <c r="AJ29" s="641"/>
      <c r="AK29" s="619">
        <f>'Viherkertoimen lisätiedot'!D26*'Viherkertoimen lisätiedot'!$T$3/5/'Viherkertoimen lisätiedot'!M26</f>
        <v>0.34397109739575493</v>
      </c>
      <c r="AL29" s="619">
        <f>'Viherkertoimen lisätiedot'!F26*'Viherkertoimen lisätiedot'!$T$4/5/'Viherkertoimen lisätiedot'!M26</f>
        <v>0.19689899141953937</v>
      </c>
      <c r="AM29" s="619">
        <f>'Viherkertoimen lisätiedot'!H26*'Viherkertoimen lisätiedot'!$T$5/5/'Viherkertoimen lisätiedot'!M26</f>
        <v>7.315971699533344E-2</v>
      </c>
      <c r="AN29" s="619">
        <f>'Viherkertoimen lisätiedot'!J26*'Viherkertoimen lisätiedot'!$T$6/5/'Viherkertoimen lisätiedot'!M26</f>
        <v>6.0815896432334794E-2</v>
      </c>
      <c r="AO29" s="619">
        <f>'Viherkertoimen lisätiedot'!L26*'Viherkertoimen lisätiedot'!$T$7/5/'Viherkertoimen lisätiedot'!M26</f>
        <v>0.32515429775703752</v>
      </c>
      <c r="AP29" s="619">
        <f t="shared" si="0"/>
        <v>1</v>
      </c>
      <c r="AQ29" s="607"/>
      <c r="AR29" s="619">
        <f>IF(Viherkerroin!$H$28&gt;0,Tulokset!AK29,0)</f>
        <v>0</v>
      </c>
      <c r="AS29" s="619">
        <f>IF(Viherkerroin!H28&gt;0,Tulokset!AL29,0)</f>
        <v>0</v>
      </c>
      <c r="AT29" s="619">
        <f>IF(Viherkerroin!H28&gt;0,Tulokset!AM29,0)</f>
        <v>0</v>
      </c>
      <c r="AU29" s="619">
        <f>IF(Viherkerroin!H28&gt;0,Tulokset!AN29,0)</f>
        <v>0</v>
      </c>
      <c r="AV29" s="619">
        <f>IF(Viherkerroin!H28&gt;0,Tulokset!AO29,0)</f>
        <v>0</v>
      </c>
      <c r="AW29" s="619">
        <f t="shared" si="1"/>
        <v>0</v>
      </c>
      <c r="AX29" s="653"/>
      <c r="AY29" s="655"/>
      <c r="AZ29" s="626"/>
      <c r="BA29" s="454"/>
      <c r="BB29" s="454"/>
      <c r="BC29" s="454"/>
      <c r="BD29" s="454"/>
      <c r="BE29" s="454"/>
      <c r="BF29" s="454"/>
      <c r="BG29" s="454"/>
      <c r="BH29" s="454"/>
      <c r="BI29" s="454"/>
      <c r="BJ29" s="454"/>
      <c r="BK29" s="454"/>
      <c r="BL29" s="454"/>
      <c r="BM29" s="454"/>
      <c r="BN29" s="514"/>
      <c r="BO29" s="514"/>
      <c r="BP29" s="514"/>
      <c r="BQ29" s="514"/>
      <c r="BR29" s="514"/>
      <c r="BS29" s="514"/>
      <c r="BT29" s="514"/>
      <c r="BU29" s="514"/>
      <c r="BV29" s="514"/>
      <c r="BW29" s="514"/>
      <c r="BX29" s="514"/>
      <c r="BY29" s="514"/>
      <c r="BZ29" s="514"/>
      <c r="CA29" s="514"/>
      <c r="CB29" s="514"/>
      <c r="CC29" s="514"/>
      <c r="CD29" s="514"/>
      <c r="CE29" s="514"/>
      <c r="CF29" s="514"/>
      <c r="CG29" s="514"/>
      <c r="CH29" s="514"/>
      <c r="CI29" s="514"/>
      <c r="CJ29" s="514"/>
      <c r="CK29" s="514"/>
      <c r="CL29" s="514"/>
      <c r="CM29" s="514"/>
      <c r="CN29" s="514"/>
      <c r="CO29" s="514"/>
      <c r="CP29" s="514"/>
      <c r="CQ29" s="514"/>
      <c r="CR29" s="514"/>
      <c r="CS29" s="514"/>
      <c r="CT29" s="514"/>
      <c r="CU29" s="514"/>
      <c r="CV29" s="514"/>
      <c r="CW29" s="514"/>
      <c r="CX29" s="514"/>
      <c r="CY29" s="514"/>
      <c r="CZ29" s="514"/>
      <c r="DA29" s="514"/>
      <c r="DB29" s="514"/>
      <c r="DC29" s="514"/>
      <c r="DD29" s="514"/>
      <c r="DE29" s="514"/>
      <c r="DF29" s="514"/>
      <c r="DG29" s="514"/>
      <c r="DH29" s="514"/>
      <c r="DI29" s="514"/>
      <c r="DJ29" s="514"/>
      <c r="DK29" s="514"/>
      <c r="DL29" s="514"/>
      <c r="DM29" s="514"/>
      <c r="DN29" s="514"/>
      <c r="DO29" s="514"/>
      <c r="DP29" s="514"/>
      <c r="DQ29" s="514"/>
      <c r="DR29" s="514"/>
      <c r="DS29" s="514"/>
      <c r="DT29" s="514"/>
      <c r="DU29" s="514"/>
      <c r="DV29" s="514"/>
      <c r="DW29" s="514"/>
      <c r="DX29" s="514"/>
      <c r="DY29" s="514"/>
      <c r="DZ29" s="514"/>
      <c r="EA29" s="514"/>
      <c r="EB29" s="514"/>
      <c r="EC29" s="514"/>
      <c r="ED29" s="514"/>
      <c r="EE29" s="514"/>
      <c r="EF29" s="514"/>
      <c r="EG29" s="514"/>
      <c r="EH29" s="514"/>
      <c r="EI29" s="514"/>
      <c r="EJ29" s="514"/>
      <c r="EK29" s="514"/>
      <c r="EL29" s="514"/>
      <c r="EM29" s="514"/>
      <c r="EN29" s="514"/>
      <c r="EO29" s="514"/>
      <c r="EP29" s="514"/>
      <c r="EQ29" s="514"/>
      <c r="ER29" s="514"/>
      <c r="ES29" s="514"/>
      <c r="ET29" s="514"/>
      <c r="EU29" s="514"/>
      <c r="EV29" s="514"/>
      <c r="EW29" s="514"/>
      <c r="EX29" s="514"/>
      <c r="EY29" s="514"/>
      <c r="EZ29" s="514"/>
      <c r="FA29" s="514"/>
      <c r="FB29" s="514"/>
      <c r="FC29" s="514"/>
      <c r="FD29" s="514"/>
    </row>
    <row r="30" spans="1:160" ht="19.899999999999999" customHeight="1">
      <c r="B30" s="117"/>
      <c r="C30" s="244"/>
      <c r="D30" s="117"/>
      <c r="E30" s="117"/>
      <c r="F30" s="117"/>
      <c r="G30" s="794" t="str">
        <f>IF(AND(ISNUMBER(Viherkerroin!H21),Viherkerroin!H21&gt;0),Viherkerroin!H21&amp;" m² "&amp;CHAR(10),"")&amp;
IF(AND(ISNUMBER(Viherkerroin!H22),Viherkerroin!H22&gt;0),Viherkerroin!H22&amp;" m² "&amp;CHAR(10),"")&amp;
IF(AND(ISNUMBER(Viherkerroin!H23),Viherkerroin!H23&gt;0),Viherkerroin!H23&amp;" m² ","")</f>
        <v/>
      </c>
      <c r="H30" s="829" t="str">
        <f>IF((Viherkerroin!H21&gt;0), Viherkerroin!F21 &amp; CHAR(10), "")&amp;
IF((Viherkerroin!H22&gt;0),Viherkerroin!F22 &amp;  CHAR(10), "")&amp;
IF((Viherkerroin!H23&gt;0), Viherkerroin!F23, "")</f>
        <v/>
      </c>
      <c r="I30" s="829"/>
      <c r="J30" s="829"/>
      <c r="K30" s="829"/>
      <c r="AB30" s="607"/>
      <c r="AC30" s="607"/>
      <c r="AD30" s="608"/>
      <c r="AE30" s="601"/>
      <c r="AF30" s="637"/>
      <c r="AG30" s="639"/>
      <c r="AH30" s="640"/>
      <c r="AI30" s="641"/>
      <c r="AJ30" s="641"/>
      <c r="AK30" s="619">
        <f>'Viherkertoimen lisätiedot'!D27*'Viherkertoimen lisätiedot'!$T$3/5/'Viherkertoimen lisätiedot'!M27</f>
        <v>0.26318062714158197</v>
      </c>
      <c r="AL30" s="619">
        <f>'Viherkertoimen lisätiedot'!F27*'Viherkertoimen lisätiedot'!$T$4/5/'Viherkertoimen lisätiedot'!M27</f>
        <v>0.25108698781997751</v>
      </c>
      <c r="AM30" s="619">
        <f>'Viherkertoimen lisätiedot'!H27*'Viherkertoimen lisätiedot'!$T$5/5/'Viherkertoimen lisätiedot'!M27</f>
        <v>0.1049555126839241</v>
      </c>
      <c r="AN30" s="619">
        <f>'Viherkertoimen lisätiedot'!J27*'Viherkertoimen lisätiedot'!$T$6/5/'Viherkertoimen lisätiedot'!M27</f>
        <v>6.979757551325981E-2</v>
      </c>
      <c r="AO30" s="619">
        <f>'Viherkertoimen lisätiedot'!L27*'Viherkertoimen lisätiedot'!$T$7/5/'Viherkertoimen lisätiedot'!M27</f>
        <v>0.31097929684125664</v>
      </c>
      <c r="AP30" s="619">
        <f t="shared" si="0"/>
        <v>1</v>
      </c>
      <c r="AQ30" s="607"/>
      <c r="AR30" s="619">
        <f>IF(Viherkerroin!$H$29&gt;0,Tulokset!AK30,0)</f>
        <v>0</v>
      </c>
      <c r="AS30" s="619">
        <f>IF(Viherkerroin!H29&gt;0,Tulokset!AL30,0)</f>
        <v>0</v>
      </c>
      <c r="AT30" s="619">
        <f>IF(Viherkerroin!H29&gt;0,Tulokset!AM30,0)</f>
        <v>0</v>
      </c>
      <c r="AU30" s="619">
        <f>IF(Viherkerroin!H29&gt;0,Tulokset!AN30,0)</f>
        <v>0</v>
      </c>
      <c r="AV30" s="619">
        <f>IF(Viherkerroin!H29&gt;0,Tulokset!AO30,0)</f>
        <v>0</v>
      </c>
      <c r="AW30" s="619">
        <f t="shared" si="1"/>
        <v>0</v>
      </c>
      <c r="AX30" s="653"/>
      <c r="AY30" s="655"/>
      <c r="AZ30" s="626"/>
      <c r="BA30" s="454"/>
      <c r="BB30" s="454"/>
      <c r="BC30" s="454"/>
      <c r="BD30" s="454"/>
      <c r="BE30" s="454"/>
      <c r="BF30" s="454"/>
      <c r="BG30" s="454"/>
      <c r="BH30" s="454"/>
      <c r="BI30" s="454"/>
      <c r="BJ30" s="454"/>
      <c r="BK30" s="454"/>
      <c r="BL30" s="454"/>
      <c r="BM30" s="454"/>
      <c r="BN30" s="514"/>
      <c r="BO30" s="514"/>
      <c r="BP30" s="514"/>
      <c r="BQ30" s="514"/>
      <c r="BR30" s="514"/>
      <c r="BS30" s="514"/>
      <c r="BT30" s="514"/>
      <c r="BU30" s="514"/>
      <c r="BV30" s="514"/>
      <c r="BW30" s="514"/>
      <c r="BX30" s="514"/>
      <c r="BY30" s="514"/>
      <c r="BZ30" s="514"/>
      <c r="CA30" s="514"/>
      <c r="CB30" s="514"/>
      <c r="CC30" s="514"/>
      <c r="CD30" s="514"/>
      <c r="CE30" s="514"/>
      <c r="CF30" s="514"/>
      <c r="CG30" s="514"/>
      <c r="CH30" s="514"/>
      <c r="CI30" s="514"/>
      <c r="CJ30" s="514"/>
      <c r="CK30" s="514"/>
      <c r="CL30" s="514"/>
      <c r="CM30" s="514"/>
      <c r="CN30" s="514"/>
      <c r="CO30" s="514"/>
      <c r="CP30" s="514"/>
      <c r="CQ30" s="514"/>
      <c r="CR30" s="514"/>
      <c r="CS30" s="514"/>
      <c r="CT30" s="514"/>
      <c r="CU30" s="514"/>
      <c r="CV30" s="514"/>
      <c r="CW30" s="514"/>
      <c r="CX30" s="514"/>
      <c r="CY30" s="514"/>
      <c r="CZ30" s="514"/>
      <c r="DA30" s="514"/>
      <c r="DB30" s="514"/>
      <c r="DC30" s="514"/>
      <c r="DD30" s="514"/>
      <c r="DE30" s="514"/>
      <c r="DF30" s="514"/>
      <c r="DG30" s="514"/>
      <c r="DH30" s="514"/>
      <c r="DI30" s="514"/>
      <c r="DJ30" s="514"/>
      <c r="DK30" s="514"/>
      <c r="DL30" s="514"/>
      <c r="DM30" s="514"/>
      <c r="DN30" s="514"/>
      <c r="DO30" s="514"/>
      <c r="DP30" s="514"/>
      <c r="DQ30" s="514"/>
      <c r="DR30" s="514"/>
      <c r="DS30" s="514"/>
      <c r="DT30" s="514"/>
      <c r="DU30" s="514"/>
      <c r="DV30" s="514"/>
      <c r="DW30" s="514"/>
      <c r="DX30" s="514"/>
      <c r="DY30" s="514"/>
      <c r="DZ30" s="514"/>
      <c r="EA30" s="514"/>
      <c r="EB30" s="514"/>
      <c r="EC30" s="514"/>
      <c r="ED30" s="514"/>
      <c r="EE30" s="514"/>
      <c r="EF30" s="514"/>
      <c r="EG30" s="514"/>
      <c r="EH30" s="514"/>
      <c r="EI30" s="514"/>
      <c r="EJ30" s="514"/>
      <c r="EK30" s="514"/>
      <c r="EL30" s="514"/>
      <c r="EM30" s="514"/>
      <c r="EN30" s="514"/>
      <c r="EO30" s="514"/>
      <c r="EP30" s="514"/>
      <c r="EQ30" s="514"/>
      <c r="ER30" s="514"/>
      <c r="ES30" s="514"/>
      <c r="ET30" s="514"/>
      <c r="EU30" s="514"/>
      <c r="EV30" s="514"/>
      <c r="EW30" s="514"/>
      <c r="EX30" s="514"/>
      <c r="EY30" s="514"/>
      <c r="EZ30" s="514"/>
      <c r="FA30" s="514"/>
      <c r="FB30" s="514"/>
      <c r="FC30" s="514"/>
      <c r="FD30" s="514"/>
    </row>
    <row r="31" spans="1:160" ht="19.899999999999999" customHeight="1">
      <c r="B31" s="117"/>
      <c r="C31" s="244"/>
      <c r="D31" s="117"/>
      <c r="E31" s="117"/>
      <c r="F31" s="117"/>
      <c r="G31" s="795"/>
      <c r="H31" s="830"/>
      <c r="I31" s="830"/>
      <c r="J31" s="830"/>
      <c r="K31" s="830"/>
      <c r="AB31" s="607"/>
      <c r="AC31" s="607"/>
      <c r="AD31" s="656" t="s">
        <v>168</v>
      </c>
      <c r="AE31" s="601" t="s">
        <v>84</v>
      </c>
      <c r="AF31" s="637" t="s">
        <v>169</v>
      </c>
      <c r="AG31" s="639" t="s">
        <v>170</v>
      </c>
      <c r="AH31" s="640" t="s">
        <v>151</v>
      </c>
      <c r="AI31" s="641"/>
      <c r="AJ31" s="641"/>
      <c r="AK31" s="619">
        <f>'Viherkertoimen lisätiedot'!D28*'Viherkertoimen lisätiedot'!$T$3/5/'Viherkertoimen lisätiedot'!M28</f>
        <v>0.31376587710264336</v>
      </c>
      <c r="AL31" s="619">
        <f>'Viherkertoimen lisätiedot'!F28*'Viherkertoimen lisätiedot'!$T$4/5/'Viherkertoimen lisätiedot'!M28</f>
        <v>0.22451081359423278</v>
      </c>
      <c r="AM31" s="619">
        <f>'Viherkertoimen lisätiedot'!H28*'Viherkertoimen lisätiedot'!$T$5/5/'Viherkertoimen lisätiedot'!M28</f>
        <v>8.3419155509783752E-2</v>
      </c>
      <c r="AN31" s="619">
        <f>'Viherkertoimen lisätiedot'!J28*'Viherkertoimen lisätiedot'!$T$6/5/'Viherkertoimen lisätiedot'!M28</f>
        <v>6.9344318571919E-2</v>
      </c>
      <c r="AO31" s="619">
        <f>'Viherkertoimen lisätiedot'!L28*'Viherkertoimen lisätiedot'!$T$7/5/'Viherkertoimen lisätiedot'!M28</f>
        <v>0.30895983522142129</v>
      </c>
      <c r="AP31" s="619">
        <f t="shared" si="0"/>
        <v>1.0000000000000002</v>
      </c>
      <c r="AQ31" s="607"/>
      <c r="AR31" s="619">
        <f>IF(Viherkerroin!$H$30&gt;0,Tulokset!AK31,0)</f>
        <v>0</v>
      </c>
      <c r="AS31" s="619">
        <f>IF(Viherkerroin!$H$30&gt;0,Tulokset!AL31,0)</f>
        <v>0</v>
      </c>
      <c r="AT31" s="619">
        <f>IF(Viherkerroin!$H$30&gt;0,Tulokset!AM31,0)</f>
        <v>0</v>
      </c>
      <c r="AU31" s="619">
        <f>IF(Viherkerroin!$H$30&gt;0,Tulokset!AN31,0)</f>
        <v>0</v>
      </c>
      <c r="AV31" s="619">
        <f>IF(Viherkerroin!$H$30&gt;0,Tulokset!AO31,0)</f>
        <v>0</v>
      </c>
      <c r="AW31" s="619">
        <f t="shared" si="1"/>
        <v>0</v>
      </c>
      <c r="AX31" s="632"/>
      <c r="AY31" s="655"/>
      <c r="AZ31" s="626"/>
      <c r="BA31" s="454"/>
      <c r="BB31" s="454"/>
      <c r="BC31" s="454"/>
      <c r="BD31" s="454"/>
      <c r="BE31" s="454"/>
      <c r="BF31" s="454"/>
      <c r="BG31" s="454"/>
      <c r="BH31" s="454"/>
      <c r="BI31" s="454"/>
      <c r="BJ31" s="454"/>
      <c r="BK31" s="454"/>
      <c r="BL31" s="454"/>
      <c r="BM31" s="454"/>
      <c r="BN31" s="514"/>
      <c r="BO31" s="514"/>
      <c r="BP31" s="514"/>
      <c r="BQ31" s="514"/>
      <c r="BR31" s="514"/>
      <c r="BS31" s="514"/>
      <c r="BT31" s="514"/>
      <c r="BU31" s="514"/>
      <c r="BV31" s="514"/>
      <c r="BW31" s="514"/>
      <c r="BX31" s="514"/>
      <c r="BY31" s="514"/>
      <c r="BZ31" s="514"/>
      <c r="CA31" s="514"/>
      <c r="CB31" s="514"/>
      <c r="CC31" s="514"/>
      <c r="CD31" s="514"/>
      <c r="CE31" s="514"/>
      <c r="CF31" s="514"/>
      <c r="CG31" s="514"/>
      <c r="CH31" s="514"/>
      <c r="CI31" s="514"/>
      <c r="CJ31" s="514"/>
      <c r="CK31" s="514"/>
      <c r="CL31" s="514"/>
      <c r="CM31" s="514"/>
      <c r="CN31" s="514"/>
      <c r="CO31" s="514"/>
      <c r="CP31" s="514"/>
      <c r="CQ31" s="514"/>
      <c r="CR31" s="514"/>
      <c r="CS31" s="514"/>
      <c r="CT31" s="514"/>
      <c r="CU31" s="514"/>
      <c r="CV31" s="514"/>
      <c r="CW31" s="514"/>
      <c r="CX31" s="514"/>
      <c r="CY31" s="514"/>
      <c r="CZ31" s="514"/>
      <c r="DA31" s="514"/>
      <c r="DB31" s="514"/>
      <c r="DC31" s="514"/>
      <c r="DD31" s="514"/>
      <c r="DE31" s="514"/>
      <c r="DF31" s="514"/>
      <c r="DG31" s="514"/>
      <c r="DH31" s="514"/>
      <c r="DI31" s="514"/>
      <c r="DJ31" s="514"/>
      <c r="DK31" s="514"/>
      <c r="DL31" s="514"/>
      <c r="DM31" s="514"/>
      <c r="DN31" s="514"/>
      <c r="DO31" s="514"/>
      <c r="DP31" s="514"/>
      <c r="DQ31" s="514"/>
      <c r="DR31" s="514"/>
      <c r="DS31" s="514"/>
      <c r="DT31" s="514"/>
      <c r="DU31" s="514"/>
      <c r="DV31" s="514"/>
      <c r="DW31" s="514"/>
      <c r="DX31" s="514"/>
      <c r="DY31" s="514"/>
      <c r="DZ31" s="514"/>
      <c r="EA31" s="514"/>
      <c r="EB31" s="514"/>
      <c r="EC31" s="514"/>
      <c r="ED31" s="514"/>
      <c r="EE31" s="514"/>
      <c r="EF31" s="514"/>
      <c r="EG31" s="514"/>
      <c r="EH31" s="514"/>
      <c r="EI31" s="514"/>
      <c r="EJ31" s="514"/>
      <c r="EK31" s="514"/>
      <c r="EL31" s="514"/>
      <c r="EM31" s="514"/>
      <c r="EN31" s="514"/>
      <c r="EO31" s="514"/>
      <c r="EP31" s="514"/>
      <c r="EQ31" s="514"/>
      <c r="ER31" s="514"/>
      <c r="ES31" s="514"/>
      <c r="ET31" s="514"/>
      <c r="EU31" s="514"/>
      <c r="EV31" s="514"/>
      <c r="EW31" s="514"/>
      <c r="EX31" s="514"/>
      <c r="EY31" s="514"/>
      <c r="EZ31" s="514"/>
      <c r="FA31" s="514"/>
      <c r="FB31" s="514"/>
      <c r="FC31" s="514"/>
      <c r="FD31" s="514"/>
    </row>
    <row r="32" spans="1:160" ht="19.899999999999999" customHeight="1">
      <c r="B32" s="117"/>
      <c r="C32" s="244"/>
      <c r="D32" s="117"/>
      <c r="E32" s="117"/>
      <c r="F32" s="117"/>
      <c r="G32" s="795"/>
      <c r="H32" s="830"/>
      <c r="I32" s="830"/>
      <c r="J32" s="830"/>
      <c r="K32" s="830"/>
      <c r="AB32" s="607"/>
      <c r="AC32" s="607"/>
      <c r="AD32" s="608" t="s">
        <v>171</v>
      </c>
      <c r="AE32" s="617"/>
      <c r="AF32" s="637"/>
      <c r="AG32" s="657">
        <f>SUM(AG33:AG35)</f>
        <v>0</v>
      </c>
      <c r="AH32" s="658"/>
      <c r="AI32" s="641"/>
      <c r="AJ32" s="641"/>
      <c r="AK32" s="619">
        <f>'Viherkertoimen lisätiedot'!D29*'Viherkertoimen lisätiedot'!$T$3/5/'Viherkertoimen lisätiedot'!M29</f>
        <v>0.41678066575467398</v>
      </c>
      <c r="AL32" s="619">
        <f>'Viherkertoimen lisätiedot'!F29*'Viherkertoimen lisätiedot'!$T$4/5/'Viherkertoimen lisätiedot'!M29</f>
        <v>0.19881440948472409</v>
      </c>
      <c r="AM32" s="619">
        <f>'Viherkertoimen lisätiedot'!H29*'Viherkertoimen lisätiedot'!$T$5/5/'Viherkertoimen lisätiedot'!M29</f>
        <v>0</v>
      </c>
      <c r="AN32" s="619">
        <f>'Viherkertoimen lisätiedot'!J29*'Viherkertoimen lisätiedot'!$T$6/5/'Viherkertoimen lisätiedot'!M29</f>
        <v>0.13816689466484269</v>
      </c>
      <c r="AO32" s="619">
        <f>'Viherkertoimen lisätiedot'!L29*'Viherkertoimen lisätiedot'!$T$7/5/'Viherkertoimen lisätiedot'!M29</f>
        <v>0.24623803009575926</v>
      </c>
      <c r="AP32" s="619">
        <f t="shared" si="0"/>
        <v>1</v>
      </c>
      <c r="AQ32" s="607"/>
      <c r="AR32" s="619">
        <f>IF(Viherkerroin!$H$31&gt;0,Tulokset!AK32,0)</f>
        <v>0</v>
      </c>
      <c r="AS32" s="619">
        <f>IF(Viherkerroin!$H$31&gt;0,Tulokset!AL32,0)</f>
        <v>0</v>
      </c>
      <c r="AT32" s="619">
        <f>IF(Viherkerroin!$H$31&gt;0,Tulokset!AM32,0)</f>
        <v>0</v>
      </c>
      <c r="AU32" s="619">
        <f>IF(Viherkerroin!$H$31&gt;0,Tulokset!AN32,0)</f>
        <v>0</v>
      </c>
      <c r="AV32" s="619">
        <f>IF(Viherkerroin!$H$31&gt;0,Tulokset!AO32,0)</f>
        <v>0</v>
      </c>
      <c r="AW32" s="619">
        <f t="shared" si="1"/>
        <v>0</v>
      </c>
      <c r="AX32" s="632"/>
      <c r="AY32" s="632"/>
      <c r="AZ32" s="626"/>
      <c r="BA32" s="454"/>
      <c r="BB32" s="454"/>
      <c r="BC32" s="454"/>
      <c r="BD32" s="454"/>
      <c r="BE32" s="454"/>
      <c r="BF32" s="454"/>
      <c r="BG32" s="454"/>
      <c r="BH32" s="454"/>
      <c r="BI32" s="454"/>
      <c r="BJ32" s="454"/>
      <c r="BK32" s="454"/>
      <c r="BL32" s="454"/>
      <c r="BM32" s="454"/>
      <c r="BN32" s="514"/>
      <c r="BO32" s="514"/>
      <c r="BP32" s="514"/>
      <c r="BQ32" s="514"/>
      <c r="BR32" s="514"/>
      <c r="BS32" s="514"/>
      <c r="BT32" s="514"/>
      <c r="BU32" s="514"/>
      <c r="BV32" s="514"/>
      <c r="BW32" s="514"/>
      <c r="BX32" s="514"/>
      <c r="BY32" s="514"/>
      <c r="BZ32" s="514"/>
      <c r="CA32" s="514"/>
      <c r="CB32" s="514"/>
      <c r="CC32" s="514"/>
      <c r="CD32" s="514"/>
      <c r="CE32" s="514"/>
      <c r="CF32" s="514"/>
      <c r="CG32" s="514"/>
      <c r="CH32" s="514"/>
      <c r="CI32" s="514"/>
      <c r="CJ32" s="514"/>
      <c r="CK32" s="514"/>
      <c r="CL32" s="514"/>
      <c r="CM32" s="514"/>
      <c r="CN32" s="514"/>
      <c r="CO32" s="514"/>
      <c r="CP32" s="514"/>
      <c r="CQ32" s="514"/>
      <c r="CR32" s="514"/>
      <c r="CS32" s="514"/>
      <c r="CT32" s="514"/>
      <c r="CU32" s="514"/>
      <c r="CV32" s="514"/>
      <c r="CW32" s="514"/>
      <c r="CX32" s="514"/>
      <c r="CY32" s="514"/>
      <c r="CZ32" s="514"/>
      <c r="DA32" s="514"/>
      <c r="DB32" s="514"/>
      <c r="DC32" s="514"/>
      <c r="DD32" s="514"/>
      <c r="DE32" s="514"/>
      <c r="DF32" s="514"/>
      <c r="DG32" s="514"/>
      <c r="DH32" s="514"/>
      <c r="DI32" s="514"/>
      <c r="DJ32" s="514"/>
      <c r="DK32" s="514"/>
      <c r="DL32" s="514"/>
      <c r="DM32" s="514"/>
      <c r="DN32" s="514"/>
      <c r="DO32" s="514"/>
      <c r="DP32" s="514"/>
      <c r="DQ32" s="514"/>
      <c r="DR32" s="514"/>
      <c r="DS32" s="514"/>
      <c r="DT32" s="514"/>
      <c r="DU32" s="514"/>
      <c r="DV32" s="514"/>
      <c r="DW32" s="514"/>
      <c r="DX32" s="514"/>
      <c r="DY32" s="514"/>
      <c r="DZ32" s="514"/>
      <c r="EA32" s="514"/>
      <c r="EB32" s="514"/>
      <c r="EC32" s="514"/>
      <c r="ED32" s="514"/>
      <c r="EE32" s="514"/>
      <c r="EF32" s="514"/>
      <c r="EG32" s="514"/>
      <c r="EH32" s="514"/>
      <c r="EI32" s="514"/>
      <c r="EJ32" s="514"/>
      <c r="EK32" s="514"/>
      <c r="EL32" s="514"/>
      <c r="EM32" s="514"/>
      <c r="EN32" s="514"/>
      <c r="EO32" s="514"/>
      <c r="EP32" s="514"/>
      <c r="EQ32" s="514"/>
      <c r="ER32" s="514"/>
      <c r="ES32" s="514"/>
      <c r="ET32" s="514"/>
      <c r="EU32" s="514"/>
      <c r="EV32" s="514"/>
      <c r="EW32" s="514"/>
      <c r="EX32" s="514"/>
      <c r="EY32" s="514"/>
      <c r="EZ32" s="514"/>
      <c r="FA32" s="514"/>
      <c r="FB32" s="514"/>
      <c r="FC32" s="514"/>
      <c r="FD32" s="514"/>
    </row>
    <row r="33" spans="2:160" ht="19.899999999999999" customHeight="1" thickBot="1">
      <c r="B33" s="117"/>
      <c r="C33" s="244"/>
      <c r="D33" s="117"/>
      <c r="E33" s="117"/>
      <c r="F33" s="117"/>
      <c r="AB33" s="607"/>
      <c r="AC33" s="607"/>
      <c r="AD33" s="637" t="s">
        <v>172</v>
      </c>
      <c r="AE33" s="601">
        <f>Viherkerroin!$H$27+Viherkerroin!$H$28+Viherkerroin!$H$30+Viherkerroin!H31</f>
        <v>0</v>
      </c>
      <c r="AF33" s="637">
        <f>Rajaukset!$G$21</f>
        <v>0</v>
      </c>
      <c r="AG33" s="657">
        <f>AE33*AF33+Viherkerroin!H33</f>
        <v>0</v>
      </c>
      <c r="AH33" s="658" t="str">
        <f>IF(AG32=0, "", IF($AG$33/AG32=0, "", $AG$33/AG32))</f>
        <v/>
      </c>
      <c r="AI33" s="641"/>
      <c r="AJ33" s="641"/>
      <c r="AK33" s="619">
        <f>'Viherkertoimen lisätiedot'!D30*'Viherkertoimen lisätiedot'!$T$3/5/'Viherkertoimen lisätiedot'!M30</f>
        <v>0.34894375159073554</v>
      </c>
      <c r="AL33" s="619">
        <f>'Viherkertoimen lisätiedot'!F30*'Viherkertoimen lisätiedot'!$T$4/5/'Viherkertoimen lisätiedot'!M30</f>
        <v>0.22193942479002288</v>
      </c>
      <c r="AM33" s="619">
        <f>'Viherkertoimen lisätiedot'!H30*'Viherkertoimen lisätiedot'!$T$5/5/'Viherkertoimen lisätiedot'!M30</f>
        <v>0</v>
      </c>
      <c r="AN33" s="619">
        <f>'Viherkertoimen lisätiedot'!J30*'Viherkertoimen lisätiedot'!$T$6/5/'Viherkertoimen lisätiedot'!M30</f>
        <v>0.15423771952150675</v>
      </c>
      <c r="AO33" s="619">
        <f>'Viherkertoimen lisätiedot'!L30*'Viherkertoimen lisätiedot'!$T$7/5/'Viherkertoimen lisätiedot'!M30</f>
        <v>0.27487910409773481</v>
      </c>
      <c r="AP33" s="619">
        <f t="shared" si="0"/>
        <v>1</v>
      </c>
      <c r="AQ33" s="607"/>
      <c r="AR33" s="619">
        <f>IF(Viherkerroin!$H$32&gt;0,Tulokset!AK33,0)</f>
        <v>0</v>
      </c>
      <c r="AS33" s="619">
        <f>IF(Viherkerroin!$H$32&gt;0,Tulokset!AL33,0)</f>
        <v>0</v>
      </c>
      <c r="AT33" s="619">
        <f>IF(Viherkerroin!$H$32&gt;0,Tulokset!AM33,0)</f>
        <v>0</v>
      </c>
      <c r="AU33" s="619">
        <f>IF(Viherkerroin!$H$32&gt;0,Tulokset!AN33,0)</f>
        <v>0</v>
      </c>
      <c r="AV33" s="619">
        <f>IF(Viherkerroin!$H$32&gt;0,Tulokset!AO33,0)</f>
        <v>0</v>
      </c>
      <c r="AW33" s="619">
        <f t="shared" si="1"/>
        <v>0</v>
      </c>
      <c r="AX33" s="632"/>
      <c r="AY33" s="632"/>
      <c r="AZ33" s="626"/>
      <c r="BA33" s="454"/>
      <c r="BB33" s="454"/>
      <c r="BC33" s="454"/>
      <c r="BD33" s="454"/>
      <c r="BE33" s="454"/>
      <c r="BF33" s="454"/>
      <c r="BG33" s="454"/>
      <c r="BH33" s="454"/>
      <c r="BI33" s="454"/>
      <c r="BJ33" s="454"/>
      <c r="BK33" s="454"/>
      <c r="BL33" s="454"/>
      <c r="BM33" s="454"/>
      <c r="BN33" s="514"/>
      <c r="BO33" s="514"/>
      <c r="BP33" s="514"/>
      <c r="BQ33" s="514"/>
      <c r="BR33" s="514"/>
      <c r="BS33" s="514"/>
      <c r="BT33" s="514"/>
      <c r="BU33" s="514"/>
      <c r="BV33" s="514"/>
      <c r="BW33" s="514"/>
      <c r="BX33" s="514"/>
      <c r="BY33" s="514"/>
      <c r="BZ33" s="514"/>
      <c r="CA33" s="514"/>
      <c r="CB33" s="514"/>
      <c r="CC33" s="514"/>
      <c r="CD33" s="514"/>
      <c r="CE33" s="514"/>
      <c r="CF33" s="514"/>
      <c r="CG33" s="514"/>
      <c r="CH33" s="514"/>
      <c r="CI33" s="514"/>
      <c r="CJ33" s="514"/>
      <c r="CK33" s="514"/>
      <c r="CL33" s="514"/>
      <c r="CM33" s="514"/>
      <c r="CN33" s="514"/>
      <c r="CO33" s="514"/>
      <c r="CP33" s="514"/>
      <c r="CQ33" s="514"/>
      <c r="CR33" s="514"/>
      <c r="CS33" s="514"/>
      <c r="CT33" s="514"/>
      <c r="CU33" s="514"/>
      <c r="CV33" s="514"/>
      <c r="CW33" s="514"/>
      <c r="CX33" s="514"/>
      <c r="CY33" s="514"/>
      <c r="CZ33" s="514"/>
      <c r="DA33" s="514"/>
      <c r="DB33" s="514"/>
      <c r="DC33" s="514"/>
      <c r="DD33" s="514"/>
      <c r="DE33" s="514"/>
      <c r="DF33" s="514"/>
      <c r="DG33" s="514"/>
      <c r="DH33" s="514"/>
      <c r="DI33" s="514"/>
      <c r="DJ33" s="514"/>
      <c r="DK33" s="514"/>
      <c r="DL33" s="514"/>
      <c r="DM33" s="514"/>
      <c r="DN33" s="514"/>
      <c r="DO33" s="514"/>
      <c r="DP33" s="514"/>
      <c r="DQ33" s="514"/>
      <c r="DR33" s="514"/>
      <c r="DS33" s="514"/>
      <c r="DT33" s="514"/>
      <c r="DU33" s="514"/>
      <c r="DV33" s="514"/>
      <c r="DW33" s="514"/>
      <c r="DX33" s="514"/>
      <c r="DY33" s="514"/>
      <c r="DZ33" s="514"/>
      <c r="EA33" s="514"/>
      <c r="EB33" s="514"/>
      <c r="EC33" s="514"/>
      <c r="ED33" s="514"/>
      <c r="EE33" s="514"/>
      <c r="EF33" s="514"/>
      <c r="EG33" s="514"/>
      <c r="EH33" s="514"/>
      <c r="EI33" s="514"/>
      <c r="EJ33" s="514"/>
      <c r="EK33" s="514"/>
      <c r="EL33" s="514"/>
      <c r="EM33" s="514"/>
      <c r="EN33" s="514"/>
      <c r="EO33" s="514"/>
      <c r="EP33" s="514"/>
      <c r="EQ33" s="514"/>
      <c r="ER33" s="514"/>
      <c r="ES33" s="514"/>
      <c r="ET33" s="514"/>
      <c r="EU33" s="514"/>
      <c r="EV33" s="514"/>
      <c r="EW33" s="514"/>
      <c r="EX33" s="514"/>
      <c r="EY33" s="514"/>
      <c r="EZ33" s="514"/>
      <c r="FA33" s="514"/>
      <c r="FB33" s="514"/>
      <c r="FC33" s="514"/>
      <c r="FD33" s="514"/>
    </row>
    <row r="34" spans="2:160" ht="19.899999999999999" customHeight="1">
      <c r="B34" s="117"/>
      <c r="C34" s="117"/>
      <c r="D34" s="117"/>
      <c r="E34" s="117"/>
      <c r="F34" s="117"/>
      <c r="G34" s="820" t="s">
        <v>119</v>
      </c>
      <c r="H34" s="821"/>
      <c r="I34" s="821"/>
      <c r="J34" s="821"/>
      <c r="K34" s="822"/>
      <c r="AB34" s="607"/>
      <c r="AC34" s="607"/>
      <c r="AD34" s="602" t="s">
        <v>173</v>
      </c>
      <c r="AE34" s="601">
        <f>Viherkerroin!$H$29</f>
        <v>0</v>
      </c>
      <c r="AF34" s="637">
        <f>Rajaukset!$G$22</f>
        <v>0</v>
      </c>
      <c r="AG34" s="657">
        <f>AE34*AF34</f>
        <v>0</v>
      </c>
      <c r="AH34" s="658" t="str">
        <f>IF(AG32=0, "", IF($AG$34/AG32=0, "", $AG$34/AG32))</f>
        <v/>
      </c>
      <c r="AI34" s="659" t="e">
        <f>SUM(AH33:AH36)</f>
        <v>#VALUE!</v>
      </c>
      <c r="AJ34" s="660"/>
      <c r="AK34" s="619">
        <f>'Viherkertoimen lisätiedot'!D31*'Viherkertoimen lisätiedot'!$T$3/5/'Viherkertoimen lisätiedot'!M31</f>
        <v>0.39567099567099567</v>
      </c>
      <c r="AL34" s="619">
        <f>'Viherkertoimen lisätiedot'!F31*'Viherkertoimen lisätiedot'!$T$4/5/'Viherkertoimen lisätiedot'!M31</f>
        <v>0.2831168831168831</v>
      </c>
      <c r="AM34" s="619">
        <f>'Viherkertoimen lisätiedot'!H31*'Viherkertoimen lisätiedot'!$T$5/5/'Viherkertoimen lisätiedot'!M31</f>
        <v>0</v>
      </c>
      <c r="AN34" s="619">
        <f>'Viherkertoimen lisätiedot'!J31*'Viherkertoimen lisätiedot'!$T$6/5/'Viherkertoimen lisätiedot'!M31</f>
        <v>8.7445887445887452E-2</v>
      </c>
      <c r="AO34" s="619">
        <f>'Viherkertoimen lisätiedot'!L31*'Viherkertoimen lisätiedot'!$T$7/5/'Viherkertoimen lisätiedot'!M31</f>
        <v>0.23376623376623379</v>
      </c>
      <c r="AP34" s="619">
        <f t="shared" si="0"/>
        <v>1</v>
      </c>
      <c r="AQ34" s="607"/>
      <c r="AR34" s="619">
        <f>IF(Viherkerroin!$H$33&gt;0,Tulokset!AK34,0)</f>
        <v>0</v>
      </c>
      <c r="AS34" s="619">
        <f>IF(Viherkerroin!$H$33&gt;0,Tulokset!AL34,0)</f>
        <v>0</v>
      </c>
      <c r="AT34" s="619">
        <f>IF(Viherkerroin!$H$33&gt;0,Tulokset!AM34,0)</f>
        <v>0</v>
      </c>
      <c r="AU34" s="619">
        <f>IF(Viherkerroin!$H$33&gt;0,Tulokset!AN34,0)</f>
        <v>0</v>
      </c>
      <c r="AV34" s="619">
        <f>IF(Viherkerroin!$H$33&gt;0,Tulokset!AO34,0)</f>
        <v>0</v>
      </c>
      <c r="AW34" s="619">
        <f t="shared" si="1"/>
        <v>0</v>
      </c>
      <c r="AX34" s="661"/>
      <c r="AY34" s="661"/>
      <c r="AZ34" s="626"/>
      <c r="BA34" s="454"/>
      <c r="BB34" s="454"/>
      <c r="BC34" s="454"/>
      <c r="BD34" s="454"/>
      <c r="BE34" s="454"/>
      <c r="BF34" s="454"/>
      <c r="BG34" s="454"/>
      <c r="BH34" s="454"/>
      <c r="BI34" s="454"/>
      <c r="BJ34" s="454"/>
      <c r="BK34" s="454"/>
      <c r="BL34" s="454"/>
      <c r="BM34" s="454"/>
      <c r="BN34" s="514"/>
      <c r="BO34" s="514"/>
      <c r="BP34" s="514"/>
      <c r="BQ34" s="514"/>
      <c r="BR34" s="514"/>
      <c r="BS34" s="514"/>
      <c r="BT34" s="514"/>
      <c r="BU34" s="514"/>
      <c r="BV34" s="514"/>
      <c r="BW34" s="514"/>
      <c r="BX34" s="514"/>
      <c r="BY34" s="514"/>
      <c r="BZ34" s="514"/>
      <c r="CA34" s="514"/>
      <c r="CB34" s="514"/>
      <c r="CC34" s="514"/>
      <c r="CD34" s="514"/>
      <c r="CE34" s="514"/>
      <c r="CF34" s="514"/>
      <c r="CG34" s="514"/>
      <c r="CH34" s="514"/>
      <c r="CI34" s="514"/>
      <c r="CJ34" s="514"/>
      <c r="CK34" s="514"/>
      <c r="CL34" s="514"/>
      <c r="CM34" s="514"/>
      <c r="CN34" s="514"/>
      <c r="CO34" s="514"/>
      <c r="CP34" s="514"/>
      <c r="CQ34" s="514"/>
      <c r="CR34" s="514"/>
      <c r="CS34" s="514"/>
      <c r="CT34" s="514"/>
      <c r="CU34" s="514"/>
      <c r="CV34" s="514"/>
      <c r="CW34" s="514"/>
      <c r="CX34" s="514"/>
      <c r="CY34" s="514"/>
      <c r="CZ34" s="514"/>
      <c r="DA34" s="514"/>
      <c r="DB34" s="514"/>
      <c r="DC34" s="514"/>
      <c r="DD34" s="514"/>
      <c r="DE34" s="514"/>
      <c r="DF34" s="514"/>
      <c r="DG34" s="514"/>
      <c r="DH34" s="514"/>
      <c r="DI34" s="514"/>
      <c r="DJ34" s="514"/>
      <c r="DK34" s="514"/>
      <c r="DL34" s="514"/>
      <c r="DM34" s="514"/>
      <c r="DN34" s="514"/>
      <c r="DO34" s="514"/>
      <c r="DP34" s="514"/>
      <c r="DQ34" s="514"/>
      <c r="DR34" s="514"/>
      <c r="DS34" s="514"/>
      <c r="DT34" s="514"/>
      <c r="DU34" s="514"/>
      <c r="DV34" s="514"/>
      <c r="DW34" s="514"/>
      <c r="DX34" s="514"/>
      <c r="DY34" s="514"/>
      <c r="DZ34" s="514"/>
      <c r="EA34" s="514"/>
      <c r="EB34" s="514"/>
      <c r="EC34" s="514"/>
      <c r="ED34" s="514"/>
      <c r="EE34" s="514"/>
      <c r="EF34" s="514"/>
      <c r="EG34" s="514"/>
      <c r="EH34" s="514"/>
      <c r="EI34" s="514"/>
      <c r="EJ34" s="514"/>
      <c r="EK34" s="514"/>
      <c r="EL34" s="514"/>
      <c r="EM34" s="514"/>
      <c r="EN34" s="514"/>
      <c r="EO34" s="514"/>
      <c r="EP34" s="514"/>
      <c r="EQ34" s="514"/>
      <c r="ER34" s="514"/>
      <c r="ES34" s="514"/>
      <c r="ET34" s="514"/>
      <c r="EU34" s="514"/>
      <c r="EV34" s="514"/>
      <c r="EW34" s="514"/>
      <c r="EX34" s="514"/>
      <c r="EY34" s="514"/>
      <c r="EZ34" s="514"/>
      <c r="FA34" s="514"/>
      <c r="FB34" s="514"/>
      <c r="FC34" s="514"/>
      <c r="FD34" s="514"/>
    </row>
    <row r="35" spans="2:160" ht="19.899999999999999" customHeight="1" thickBot="1">
      <c r="B35" s="117"/>
      <c r="C35" s="117"/>
      <c r="D35" s="117"/>
      <c r="E35" s="117"/>
      <c r="F35" s="117"/>
      <c r="G35" s="823"/>
      <c r="H35" s="824"/>
      <c r="I35" s="824"/>
      <c r="J35" s="824"/>
      <c r="K35" s="825"/>
      <c r="AB35" s="607"/>
      <c r="AC35" s="607"/>
      <c r="AD35" s="603" t="s">
        <v>174</v>
      </c>
      <c r="AE35" s="601"/>
      <c r="AF35" s="637"/>
      <c r="AG35" s="657">
        <f>Viherkerroin!H32</f>
        <v>0</v>
      </c>
      <c r="AH35" s="658" t="str">
        <f>IF($AG$32=0, "", IF($AG$35/$AG$32=0, "", $AG$35/$AG$32))</f>
        <v/>
      </c>
      <c r="AI35" s="641"/>
      <c r="AJ35" s="641"/>
      <c r="AK35" s="619">
        <f>'Viherkertoimen lisätiedot'!D32*'Viherkertoimen lisätiedot'!$T$3/5/'Viherkertoimen lisätiedot'!M32</f>
        <v>0.2656976744186047</v>
      </c>
      <c r="AL35" s="619">
        <f>'Viherkertoimen lisätiedot'!F32*'Viherkertoimen lisätiedot'!$T$4/5/'Viherkertoimen lisätiedot'!M32</f>
        <v>0.25348837209302322</v>
      </c>
      <c r="AM35" s="619">
        <f>'Viherkertoimen lisätiedot'!H32*'Viherkertoimen lisätiedot'!$T$5/5/'Viherkertoimen lisätiedot'!M32</f>
        <v>0.14127906976744189</v>
      </c>
      <c r="AN35" s="619">
        <f>'Viherkertoimen lisätiedot'!J32*'Viherkertoimen lisätiedot'!$T$6/5/'Viherkertoimen lisätiedot'!M32</f>
        <v>0.2348837209302326</v>
      </c>
      <c r="AO35" s="619">
        <f>'Viherkertoimen lisätiedot'!L32*'Viherkertoimen lisätiedot'!$T$7/5/'Viherkertoimen lisätiedot'!M32</f>
        <v>0.10465116279069769</v>
      </c>
      <c r="AP35" s="619">
        <f t="shared" si="0"/>
        <v>1</v>
      </c>
      <c r="AQ35" s="607"/>
      <c r="AR35" s="619">
        <f>IF(Viherkerroin!$H$34&gt;0,Tulokset!AK35,0)</f>
        <v>0</v>
      </c>
      <c r="AS35" s="619">
        <f>IF(Viherkerroin!$H$34&gt;0,Tulokset!AL35,0)</f>
        <v>0</v>
      </c>
      <c r="AT35" s="619">
        <f>IF(Viherkerroin!$H$34&gt;0,Tulokset!AM35,0)</f>
        <v>0</v>
      </c>
      <c r="AU35" s="619">
        <f>IF(Viherkerroin!$H$34&gt;0,Tulokset!AN35,0)</f>
        <v>0</v>
      </c>
      <c r="AV35" s="619">
        <f>IF(Viherkerroin!$H$34&gt;0,Tulokset!AO35,0)</f>
        <v>0</v>
      </c>
      <c r="AW35" s="619">
        <f t="shared" si="1"/>
        <v>0</v>
      </c>
      <c r="AX35" s="661"/>
      <c r="AY35" s="661"/>
      <c r="AZ35" s="626"/>
      <c r="BA35" s="454"/>
      <c r="BB35" s="454"/>
      <c r="BC35" s="454"/>
      <c r="BD35" s="454"/>
      <c r="BE35" s="454"/>
      <c r="BF35" s="454"/>
      <c r="BG35" s="454"/>
      <c r="BH35" s="454"/>
      <c r="BI35" s="454"/>
      <c r="BJ35" s="454"/>
      <c r="BK35" s="454"/>
      <c r="BL35" s="454"/>
      <c r="BM35" s="454"/>
      <c r="BN35" s="514"/>
      <c r="BO35" s="514"/>
      <c r="BP35" s="514"/>
      <c r="BQ35" s="514"/>
      <c r="BR35" s="514"/>
      <c r="BS35" s="514"/>
      <c r="BT35" s="514"/>
      <c r="BU35" s="514"/>
      <c r="BV35" s="514"/>
      <c r="BW35" s="514"/>
      <c r="BX35" s="514"/>
      <c r="BY35" s="514"/>
      <c r="BZ35" s="514"/>
      <c r="CA35" s="514"/>
      <c r="CB35" s="514"/>
      <c r="CC35" s="514"/>
      <c r="CD35" s="514"/>
      <c r="CE35" s="514"/>
      <c r="CF35" s="514"/>
      <c r="CG35" s="514"/>
      <c r="CH35" s="514"/>
      <c r="CI35" s="514"/>
      <c r="CJ35" s="514"/>
      <c r="CK35" s="514"/>
      <c r="CL35" s="514"/>
      <c r="CM35" s="514"/>
      <c r="CN35" s="514"/>
      <c r="CO35" s="514"/>
      <c r="CP35" s="514"/>
      <c r="CQ35" s="514"/>
      <c r="CR35" s="514"/>
      <c r="CS35" s="514"/>
      <c r="CT35" s="514"/>
      <c r="CU35" s="514"/>
      <c r="CV35" s="514"/>
      <c r="CW35" s="514"/>
      <c r="CX35" s="514"/>
      <c r="CY35" s="514"/>
      <c r="CZ35" s="514"/>
      <c r="DA35" s="514"/>
      <c r="DB35" s="514"/>
      <c r="DC35" s="514"/>
      <c r="DD35" s="514"/>
      <c r="DE35" s="514"/>
      <c r="DF35" s="514"/>
      <c r="DG35" s="514"/>
      <c r="DH35" s="514"/>
      <c r="DI35" s="514"/>
      <c r="DJ35" s="514"/>
      <c r="DK35" s="514"/>
      <c r="DL35" s="514"/>
      <c r="DM35" s="514"/>
      <c r="DN35" s="514"/>
      <c r="DO35" s="514"/>
      <c r="DP35" s="514"/>
      <c r="DQ35" s="514"/>
      <c r="DR35" s="514"/>
      <c r="DS35" s="514"/>
      <c r="DT35" s="514"/>
      <c r="DU35" s="514"/>
      <c r="DV35" s="514"/>
      <c r="DW35" s="514"/>
      <c r="DX35" s="514"/>
      <c r="DY35" s="514"/>
      <c r="DZ35" s="514"/>
      <c r="EA35" s="514"/>
      <c r="EB35" s="514"/>
      <c r="EC35" s="514"/>
      <c r="ED35" s="514"/>
      <c r="EE35" s="514"/>
      <c r="EF35" s="514"/>
      <c r="EG35" s="514"/>
      <c r="EH35" s="514"/>
      <c r="EI35" s="514"/>
      <c r="EJ35" s="514"/>
      <c r="EK35" s="514"/>
      <c r="EL35" s="514"/>
      <c r="EM35" s="514"/>
      <c r="EN35" s="514"/>
      <c r="EO35" s="514"/>
      <c r="EP35" s="514"/>
      <c r="EQ35" s="514"/>
      <c r="ER35" s="514"/>
      <c r="ES35" s="514"/>
      <c r="ET35" s="514"/>
      <c r="EU35" s="514"/>
      <c r="EV35" s="514"/>
      <c r="EW35" s="514"/>
      <c r="EX35" s="514"/>
      <c r="EY35" s="514"/>
      <c r="EZ35" s="514"/>
      <c r="FA35" s="514"/>
      <c r="FB35" s="514"/>
      <c r="FC35" s="514"/>
      <c r="FD35" s="514"/>
    </row>
    <row r="36" spans="2:160" ht="19.899999999999999" customHeight="1">
      <c r="B36" s="117"/>
      <c r="C36" s="117"/>
      <c r="D36" s="117"/>
      <c r="E36" s="117"/>
      <c r="F36" s="117"/>
      <c r="G36" s="794" t="str">
        <f>IF(AND(ISNUMBER(Viherkerroin!H24),Viherkerroin!H24&gt;0),Viherkerroin!H24&amp;" m²  "&amp;CHAR(10),"")&amp;
IF(AND(ISNUMBER(Viherkerroin!H25),Viherkerroin!H25&gt;0),Viherkerroin!H25&amp;" m²  "&amp;CHAR(10),"")&amp;
IF(AND(ISNUMBER(Viherkerroin!H26),Viherkerroin!H26&gt;0),Viherkerroin!H26&amp;" m³ ","")</f>
        <v/>
      </c>
      <c r="H36" s="796" t="str">
        <f>IF((Viherkerroin!H24&gt;0), Viherkerroin!F24 &amp; CHAR(10), "")&amp;
IF((Viherkerroin!H25&gt;0),Viherkerroin!F25 &amp;  CHAR(10), "")&amp;
IF((Viherkerroin!H26&gt;0), Viherkerroin!F26, "")</f>
        <v/>
      </c>
      <c r="I36" s="796"/>
      <c r="J36" s="796"/>
      <c r="K36" s="796"/>
      <c r="AB36" s="607"/>
      <c r="AC36" s="607"/>
      <c r="AD36" s="630" t="s">
        <v>175</v>
      </c>
      <c r="AE36" s="601"/>
      <c r="AF36" s="637"/>
      <c r="AG36" s="657" t="str">
        <f>$E$15</f>
        <v>--</v>
      </c>
      <c r="AH36" s="604" t="e">
        <f>IF($AG$36=0, "", IF($AG$36/$AG$38=0, "", $AG$36/$AG$38))</f>
        <v>#VALUE!</v>
      </c>
      <c r="AI36" s="641"/>
      <c r="AJ36" s="641"/>
      <c r="AK36" s="619">
        <f>'Viherkertoimen lisätiedot'!D33*'Viherkertoimen lisätiedot'!$T$3/5/'Viherkertoimen lisätiedot'!M33</f>
        <v>0.2737346510931416</v>
      </c>
      <c r="AL36" s="619">
        <f>'Viherkertoimen lisätiedot'!F33*'Viherkertoimen lisätiedot'!$T$4/5/'Viherkertoimen lisätiedot'!M33</f>
        <v>0</v>
      </c>
      <c r="AM36" s="619">
        <f>'Viherkertoimen lisätiedot'!H33*'Viherkertoimen lisätiedot'!$T$5/5/'Viherkertoimen lisätiedot'!M33</f>
        <v>0.12129380053908358</v>
      </c>
      <c r="AN36" s="619">
        <f>'Viherkertoimen lisätiedot'!J33*'Viherkertoimen lisätiedot'!$T$6/5/'Viherkertoimen lisätiedot'!M33</f>
        <v>0.60497154836777478</v>
      </c>
      <c r="AO36" s="619">
        <f>'Viherkertoimen lisätiedot'!L33*'Viherkertoimen lisätiedot'!$T$7/5/'Viherkertoimen lisätiedot'!M33</f>
        <v>0</v>
      </c>
      <c r="AP36" s="619">
        <f t="shared" si="0"/>
        <v>1</v>
      </c>
      <c r="AQ36" s="607"/>
      <c r="AR36" s="619">
        <f>IF(Viherkerroin!$H$35&gt;0,Tulokset!AK36,0)</f>
        <v>0</v>
      </c>
      <c r="AS36" s="619">
        <f>IF(Viherkerroin!$H$35&gt;0,Tulokset!AL36,0)</f>
        <v>0</v>
      </c>
      <c r="AT36" s="619">
        <f>IF(Viherkerroin!$H$35&gt;0,Tulokset!AM36,0)</f>
        <v>0</v>
      </c>
      <c r="AU36" s="619">
        <f>IF(Viherkerroin!$H$35&gt;0,Tulokset!AN36,0)</f>
        <v>0</v>
      </c>
      <c r="AV36" s="619">
        <f>IF(Viherkerroin!$H$35&gt;0,Tulokset!AO36,0)</f>
        <v>0</v>
      </c>
      <c r="AW36" s="619">
        <f t="shared" si="1"/>
        <v>0</v>
      </c>
      <c r="AX36" s="661"/>
      <c r="AY36" s="661"/>
      <c r="AZ36" s="626"/>
      <c r="BA36" s="454"/>
      <c r="BB36" s="454"/>
      <c r="BC36" s="454"/>
      <c r="BD36" s="454"/>
      <c r="BE36" s="454"/>
      <c r="BF36" s="454"/>
      <c r="BG36" s="454"/>
      <c r="BH36" s="454"/>
      <c r="BI36" s="454"/>
      <c r="BJ36" s="454"/>
      <c r="BK36" s="454"/>
      <c r="BL36" s="454"/>
      <c r="BM36" s="454"/>
      <c r="BN36" s="514"/>
      <c r="BO36" s="514"/>
      <c r="BP36" s="514"/>
      <c r="BQ36" s="514"/>
      <c r="BR36" s="514"/>
      <c r="BS36" s="514"/>
      <c r="BT36" s="514"/>
      <c r="BU36" s="514"/>
      <c r="BV36" s="514"/>
      <c r="BW36" s="514"/>
      <c r="BX36" s="514"/>
      <c r="BY36" s="514"/>
      <c r="BZ36" s="514"/>
      <c r="CA36" s="514"/>
      <c r="CB36" s="514"/>
      <c r="CC36" s="514"/>
      <c r="CD36" s="514"/>
      <c r="CE36" s="514"/>
      <c r="CF36" s="514"/>
      <c r="CG36" s="514"/>
      <c r="CH36" s="514"/>
      <c r="CI36" s="514"/>
      <c r="CJ36" s="514"/>
      <c r="CK36" s="514"/>
      <c r="CL36" s="514"/>
      <c r="CM36" s="514"/>
      <c r="CN36" s="514"/>
      <c r="CO36" s="514"/>
      <c r="CP36" s="514"/>
      <c r="CQ36" s="514"/>
      <c r="CR36" s="514"/>
      <c r="CS36" s="514"/>
      <c r="CT36" s="514"/>
      <c r="CU36" s="514"/>
      <c r="CV36" s="514"/>
      <c r="CW36" s="514"/>
      <c r="CX36" s="514"/>
      <c r="CY36" s="514"/>
      <c r="CZ36" s="514"/>
      <c r="DA36" s="514"/>
      <c r="DB36" s="514"/>
      <c r="DC36" s="514"/>
      <c r="DD36" s="514"/>
      <c r="DE36" s="514"/>
      <c r="DF36" s="514"/>
      <c r="DG36" s="514"/>
      <c r="DH36" s="514"/>
      <c r="DI36" s="514"/>
      <c r="DJ36" s="514"/>
      <c r="DK36" s="514"/>
      <c r="DL36" s="514"/>
      <c r="DM36" s="514"/>
      <c r="DN36" s="514"/>
      <c r="DO36" s="514"/>
      <c r="DP36" s="514"/>
      <c r="DQ36" s="514"/>
      <c r="DR36" s="514"/>
      <c r="DS36" s="514"/>
      <c r="DT36" s="514"/>
      <c r="DU36" s="514"/>
      <c r="DV36" s="514"/>
      <c r="DW36" s="514"/>
      <c r="DX36" s="514"/>
      <c r="DY36" s="514"/>
      <c r="DZ36" s="514"/>
      <c r="EA36" s="514"/>
      <c r="EB36" s="514"/>
      <c r="EC36" s="514"/>
      <c r="ED36" s="514"/>
      <c r="EE36" s="514"/>
      <c r="EF36" s="514"/>
      <c r="EG36" s="514"/>
      <c r="EH36" s="514"/>
      <c r="EI36" s="514"/>
      <c r="EJ36" s="514"/>
      <c r="EK36" s="514"/>
      <c r="EL36" s="514"/>
      <c r="EM36" s="514"/>
      <c r="EN36" s="514"/>
      <c r="EO36" s="514"/>
      <c r="EP36" s="514"/>
      <c r="EQ36" s="514"/>
      <c r="ER36" s="514"/>
      <c r="ES36" s="514"/>
      <c r="ET36" s="514"/>
      <c r="EU36" s="514"/>
      <c r="EV36" s="514"/>
      <c r="EW36" s="514"/>
      <c r="EX36" s="514"/>
      <c r="EY36" s="514"/>
      <c r="EZ36" s="514"/>
      <c r="FA36" s="514"/>
      <c r="FB36" s="514"/>
      <c r="FC36" s="514"/>
      <c r="FD36" s="514"/>
    </row>
    <row r="37" spans="2:160" ht="19.899999999999999" customHeight="1">
      <c r="B37" s="117"/>
      <c r="C37" s="117"/>
      <c r="D37" s="117"/>
      <c r="E37" s="117"/>
      <c r="F37" s="117"/>
      <c r="G37" s="795"/>
      <c r="H37" s="797"/>
      <c r="I37" s="797"/>
      <c r="J37" s="797"/>
      <c r="K37" s="797"/>
      <c r="AB37" s="607"/>
      <c r="AC37" s="607"/>
      <c r="AD37" s="662"/>
      <c r="AE37" s="601"/>
      <c r="AF37" s="630"/>
      <c r="AG37" s="657"/>
      <c r="AH37" s="663"/>
      <c r="AI37" s="641"/>
      <c r="AJ37" s="641"/>
      <c r="AK37" s="619">
        <f>'Viherkertoimen lisätiedot'!D34*'Viherkertoimen lisätiedot'!$T$3/5/'Viherkertoimen lisätiedot'!M34</f>
        <v>0.4333807491702229</v>
      </c>
      <c r="AL37" s="619">
        <f>'Viherkertoimen lisätiedot'!F34*'Viherkertoimen lisätiedot'!$T$4/5/'Viherkertoimen lisätiedot'!M34</f>
        <v>0</v>
      </c>
      <c r="AM37" s="619">
        <f>'Viherkertoimen lisätiedot'!H34*'Viherkertoimen lisätiedot'!$T$5/5/'Viherkertoimen lisätiedot'!M34</f>
        <v>0.11522048364153629</v>
      </c>
      <c r="AN37" s="619">
        <f>'Viherkertoimen lisätiedot'!J34*'Viherkertoimen lisätiedot'!$T$6/5/'Viherkertoimen lisätiedot'!M34</f>
        <v>0.38311996206733057</v>
      </c>
      <c r="AO37" s="619">
        <f>'Viherkertoimen lisätiedot'!L34*'Viherkertoimen lisätiedot'!$T$7/5/'Viherkertoimen lisätiedot'!M34</f>
        <v>6.8278805120910391E-2</v>
      </c>
      <c r="AP37" s="619">
        <f t="shared" si="0"/>
        <v>1.0000000000000002</v>
      </c>
      <c r="AQ37" s="607"/>
      <c r="AR37" s="619">
        <f>IF(Viherkerroin!$H$36&gt;0,Tulokset!AK37,0)</f>
        <v>0</v>
      </c>
      <c r="AS37" s="619">
        <f>IF(Viherkerroin!$H$36&gt;0,Tulokset!AL37,0)</f>
        <v>0</v>
      </c>
      <c r="AT37" s="619">
        <f>IF(Viherkerroin!$H$36&gt;0,Tulokset!AM37,0)</f>
        <v>0</v>
      </c>
      <c r="AU37" s="619">
        <f>IF(Viherkerroin!$H$36&gt;0,Tulokset!AN37,0)</f>
        <v>0</v>
      </c>
      <c r="AV37" s="619">
        <f>IF(Viherkerroin!$H$36&gt;0,Tulokset!AO37,0)</f>
        <v>0</v>
      </c>
      <c r="AW37" s="619">
        <f t="shared" si="1"/>
        <v>0</v>
      </c>
      <c r="AX37" s="632"/>
      <c r="AY37" s="632"/>
      <c r="AZ37" s="626"/>
      <c r="BA37" s="454"/>
      <c r="BB37" s="454"/>
      <c r="BC37" s="454"/>
      <c r="BD37" s="454"/>
      <c r="BE37" s="454"/>
      <c r="BF37" s="454"/>
      <c r="BG37" s="454"/>
      <c r="BH37" s="454"/>
      <c r="BI37" s="454"/>
      <c r="BJ37" s="454"/>
      <c r="BK37" s="454"/>
      <c r="BL37" s="454"/>
      <c r="BM37" s="454"/>
      <c r="BN37" s="514"/>
      <c r="BO37" s="514"/>
      <c r="BP37" s="514"/>
      <c r="BQ37" s="514"/>
      <c r="BR37" s="514"/>
      <c r="BS37" s="514"/>
      <c r="BT37" s="514"/>
      <c r="BU37" s="514"/>
      <c r="BV37" s="514"/>
      <c r="BW37" s="514"/>
      <c r="BX37" s="514"/>
      <c r="BY37" s="514"/>
      <c r="BZ37" s="514"/>
      <c r="CA37" s="514"/>
      <c r="CB37" s="514"/>
      <c r="CC37" s="514"/>
      <c r="CD37" s="514"/>
      <c r="CE37" s="514"/>
      <c r="CF37" s="514"/>
      <c r="CG37" s="514"/>
      <c r="CH37" s="514"/>
      <c r="CI37" s="514"/>
      <c r="CJ37" s="514"/>
      <c r="CK37" s="514"/>
      <c r="CL37" s="514"/>
      <c r="CM37" s="514"/>
      <c r="CN37" s="514"/>
      <c r="CO37" s="514"/>
      <c r="CP37" s="514"/>
      <c r="CQ37" s="514"/>
      <c r="CR37" s="514"/>
      <c r="CS37" s="514"/>
      <c r="CT37" s="514"/>
      <c r="CU37" s="514"/>
      <c r="CV37" s="514"/>
      <c r="CW37" s="514"/>
      <c r="CX37" s="514"/>
      <c r="CY37" s="514"/>
      <c r="CZ37" s="514"/>
      <c r="DA37" s="514"/>
      <c r="DB37" s="514"/>
      <c r="DC37" s="514"/>
      <c r="DD37" s="514"/>
      <c r="DE37" s="514"/>
      <c r="DF37" s="514"/>
      <c r="DG37" s="514"/>
      <c r="DH37" s="514"/>
      <c r="DI37" s="514"/>
      <c r="DJ37" s="514"/>
      <c r="DK37" s="514"/>
      <c r="DL37" s="514"/>
      <c r="DM37" s="514"/>
      <c r="DN37" s="514"/>
      <c r="DO37" s="514"/>
      <c r="DP37" s="514"/>
      <c r="DQ37" s="514"/>
      <c r="DR37" s="514"/>
      <c r="DS37" s="514"/>
      <c r="DT37" s="514"/>
      <c r="DU37" s="514"/>
      <c r="DV37" s="514"/>
      <c r="DW37" s="514"/>
      <c r="DX37" s="514"/>
      <c r="DY37" s="514"/>
      <c r="DZ37" s="514"/>
      <c r="EA37" s="514"/>
      <c r="EB37" s="514"/>
      <c r="EC37" s="514"/>
      <c r="ED37" s="514"/>
      <c r="EE37" s="514"/>
      <c r="EF37" s="514"/>
      <c r="EG37" s="514"/>
      <c r="EH37" s="514"/>
      <c r="EI37" s="514"/>
      <c r="EJ37" s="514"/>
      <c r="EK37" s="514"/>
      <c r="EL37" s="514"/>
      <c r="EM37" s="514"/>
      <c r="EN37" s="514"/>
      <c r="EO37" s="514"/>
      <c r="EP37" s="514"/>
      <c r="EQ37" s="514"/>
      <c r="ER37" s="514"/>
      <c r="ES37" s="514"/>
      <c r="ET37" s="514"/>
      <c r="EU37" s="514"/>
      <c r="EV37" s="514"/>
      <c r="EW37" s="514"/>
      <c r="EX37" s="514"/>
      <c r="EY37" s="514"/>
      <c r="EZ37" s="514"/>
      <c r="FA37" s="514"/>
      <c r="FB37" s="514"/>
      <c r="FC37" s="514"/>
      <c r="FD37" s="514"/>
    </row>
    <row r="38" spans="2:160" ht="19.899999999999999" customHeight="1">
      <c r="B38" s="117"/>
      <c r="C38" s="117"/>
      <c r="D38" s="117"/>
      <c r="E38" s="117"/>
      <c r="F38" s="117"/>
      <c r="G38" s="795"/>
      <c r="H38" s="797"/>
      <c r="I38" s="797"/>
      <c r="J38" s="797"/>
      <c r="K38" s="797"/>
      <c r="AB38" s="607"/>
      <c r="AC38" s="607"/>
      <c r="AD38" s="650" t="s">
        <v>176</v>
      </c>
      <c r="AE38" s="601"/>
      <c r="AF38" s="630"/>
      <c r="AG38" s="657" t="e">
        <f>ROUND(Viherkerroin!B16,1)</f>
        <v>#VALUE!</v>
      </c>
      <c r="AH38" s="658" t="e">
        <f>SUM(AH33:AH36)</f>
        <v>#VALUE!</v>
      </c>
      <c r="AI38" s="641"/>
      <c r="AJ38" s="641"/>
      <c r="AK38" s="619">
        <f>'Viherkertoimen lisätiedot'!D35*'Viherkertoimen lisätiedot'!$T$3/5/'Viherkertoimen lisätiedot'!M35</f>
        <v>0.13492766459994096</v>
      </c>
      <c r="AL38" s="619">
        <f>'Viherkertoimen lisätiedot'!F35*'Viherkertoimen lisätiedot'!$T$4/5/'Viherkertoimen lisätiedot'!M35</f>
        <v>0.25745497490404484</v>
      </c>
      <c r="AM38" s="619">
        <f>'Viherkertoimen lisätiedot'!H35*'Viherkertoimen lisätiedot'!$T$5/5/'Viherkertoimen lisätiedot'!M35</f>
        <v>0.14348981399468561</v>
      </c>
      <c r="AN38" s="619">
        <f>'Viherkertoimen lisätiedot'!J35*'Viherkertoimen lisätiedot'!$T$6/5/'Viherkertoimen lisätiedot'!M35</f>
        <v>0.35783879539415414</v>
      </c>
      <c r="AO38" s="619">
        <f>'Viherkertoimen lisätiedot'!L35*'Viherkertoimen lisätiedot'!$T$7/5/'Viherkertoimen lisätiedot'!M35</f>
        <v>0.10628875110717451</v>
      </c>
      <c r="AP38" s="619">
        <f t="shared" si="0"/>
        <v>1</v>
      </c>
      <c r="AQ38" s="607"/>
      <c r="AR38" s="619">
        <f>IF(Viherkerroin!$H$37&gt;0,Tulokset!AK38,0)</f>
        <v>0</v>
      </c>
      <c r="AS38" s="619">
        <f>IF(Viherkerroin!$H$37&gt;0,Tulokset!AL38,0)</f>
        <v>0</v>
      </c>
      <c r="AT38" s="619">
        <f>IF(Viherkerroin!$H$37&gt;0,Tulokset!AM38,0)</f>
        <v>0</v>
      </c>
      <c r="AU38" s="619">
        <f>IF(Viherkerroin!$H$37&gt;0,Tulokset!AN38,0)</f>
        <v>0</v>
      </c>
      <c r="AV38" s="619">
        <f>IF(Viherkerroin!$H$37&gt;0,Tulokset!AO38,0)</f>
        <v>0</v>
      </c>
      <c r="AW38" s="619">
        <f t="shared" si="1"/>
        <v>0</v>
      </c>
      <c r="AX38" s="664"/>
      <c r="AY38" s="664"/>
      <c r="AZ38" s="626"/>
      <c r="BA38" s="454"/>
      <c r="BB38" s="454"/>
      <c r="BC38" s="454"/>
      <c r="BD38" s="454"/>
      <c r="BE38" s="454"/>
      <c r="BF38" s="454"/>
      <c r="BG38" s="454"/>
      <c r="BH38" s="454"/>
      <c r="BI38" s="454"/>
      <c r="BJ38" s="454"/>
      <c r="BK38" s="454"/>
      <c r="BL38" s="454"/>
      <c r="BM38" s="454"/>
      <c r="BN38" s="514"/>
      <c r="BO38" s="514"/>
      <c r="BP38" s="514"/>
      <c r="BQ38" s="514"/>
      <c r="BR38" s="514"/>
      <c r="BS38" s="514"/>
      <c r="BT38" s="514"/>
      <c r="BU38" s="514"/>
      <c r="BV38" s="514"/>
      <c r="BW38" s="514"/>
      <c r="BX38" s="514"/>
      <c r="BY38" s="514"/>
      <c r="BZ38" s="514"/>
      <c r="CA38" s="514"/>
      <c r="CB38" s="514"/>
      <c r="CC38" s="514"/>
      <c r="CD38" s="514"/>
      <c r="CE38" s="514"/>
      <c r="CF38" s="514"/>
      <c r="CG38" s="514"/>
      <c r="CH38" s="514"/>
      <c r="CI38" s="514"/>
      <c r="CJ38" s="514"/>
      <c r="CK38" s="514"/>
      <c r="CL38" s="514"/>
      <c r="CM38" s="514"/>
      <c r="CN38" s="514"/>
      <c r="CO38" s="514"/>
      <c r="CP38" s="514"/>
      <c r="CQ38" s="514"/>
      <c r="CR38" s="514"/>
      <c r="CS38" s="514"/>
      <c r="CT38" s="514"/>
      <c r="CU38" s="514"/>
      <c r="CV38" s="514"/>
      <c r="CW38" s="514"/>
      <c r="CX38" s="514"/>
      <c r="CY38" s="514"/>
      <c r="CZ38" s="514"/>
      <c r="DA38" s="514"/>
      <c r="DB38" s="514"/>
      <c r="DC38" s="514"/>
      <c r="DD38" s="514"/>
      <c r="DE38" s="514"/>
      <c r="DF38" s="514"/>
      <c r="DG38" s="514"/>
      <c r="DH38" s="514"/>
      <c r="DI38" s="514"/>
      <c r="DJ38" s="514"/>
      <c r="DK38" s="514"/>
      <c r="DL38" s="514"/>
      <c r="DM38" s="514"/>
      <c r="DN38" s="514"/>
      <c r="DO38" s="514"/>
      <c r="DP38" s="514"/>
      <c r="DQ38" s="514"/>
      <c r="DR38" s="514"/>
      <c r="DS38" s="514"/>
      <c r="DT38" s="514"/>
      <c r="DU38" s="514"/>
      <c r="DV38" s="514"/>
      <c r="DW38" s="514"/>
      <c r="DX38" s="514"/>
      <c r="DY38" s="514"/>
      <c r="DZ38" s="514"/>
      <c r="EA38" s="514"/>
      <c r="EB38" s="514"/>
      <c r="EC38" s="514"/>
      <c r="ED38" s="514"/>
      <c r="EE38" s="514"/>
      <c r="EF38" s="514"/>
      <c r="EG38" s="514"/>
      <c r="EH38" s="514"/>
      <c r="EI38" s="514"/>
      <c r="EJ38" s="514"/>
      <c r="EK38" s="514"/>
      <c r="EL38" s="514"/>
      <c r="EM38" s="514"/>
      <c r="EN38" s="514"/>
      <c r="EO38" s="514"/>
      <c r="EP38" s="514"/>
      <c r="EQ38" s="514"/>
      <c r="ER38" s="514"/>
      <c r="ES38" s="514"/>
      <c r="ET38" s="514"/>
      <c r="EU38" s="514"/>
      <c r="EV38" s="514"/>
      <c r="EW38" s="514"/>
      <c r="EX38" s="514"/>
      <c r="EY38" s="514"/>
      <c r="EZ38" s="514"/>
      <c r="FA38" s="514"/>
      <c r="FB38" s="514"/>
      <c r="FC38" s="514"/>
      <c r="FD38" s="514"/>
    </row>
    <row r="39" spans="2:160" ht="19.899999999999999" customHeight="1" thickBot="1">
      <c r="B39" s="117"/>
      <c r="C39" s="117"/>
      <c r="D39" s="117"/>
      <c r="E39" s="117"/>
      <c r="F39" s="117"/>
      <c r="AB39" s="607"/>
      <c r="AC39" s="607"/>
      <c r="AD39" s="650"/>
      <c r="AE39" s="601"/>
      <c r="AF39" s="637"/>
      <c r="AG39" s="639"/>
      <c r="AH39" s="640"/>
      <c r="AI39" s="641"/>
      <c r="AJ39" s="641"/>
      <c r="AK39" s="619">
        <f>'Viherkertoimen lisätiedot'!D36*'Viherkertoimen lisätiedot'!$T$3/5/'Viherkertoimen lisätiedot'!M36</f>
        <v>0.13492766459994096</v>
      </c>
      <c r="AL39" s="619">
        <f>'Viherkertoimen lisätiedot'!F36*'Viherkertoimen lisätiedot'!$T$4/5/'Viherkertoimen lisätiedot'!M36</f>
        <v>0.25745497490404484</v>
      </c>
      <c r="AM39" s="619">
        <f>'Viherkertoimen lisätiedot'!H36*'Viherkertoimen lisätiedot'!$T$5/5/'Viherkertoimen lisätiedot'!M36</f>
        <v>0.14348981399468561</v>
      </c>
      <c r="AN39" s="619">
        <f>'Viherkertoimen lisätiedot'!J36*'Viherkertoimen lisätiedot'!$T$6/5/'Viherkertoimen lisätiedot'!M36</f>
        <v>0.35783879539415414</v>
      </c>
      <c r="AO39" s="619">
        <f>'Viherkertoimen lisätiedot'!L36*'Viherkertoimen lisätiedot'!$T$7/5/'Viherkertoimen lisätiedot'!M36</f>
        <v>0.10628875110717451</v>
      </c>
      <c r="AP39" s="619">
        <f t="shared" si="0"/>
        <v>1</v>
      </c>
      <c r="AQ39" s="607"/>
      <c r="AR39" s="619">
        <f>IF(Viherkerroin!$H$38&gt;0,Tulokset!AK39,0)</f>
        <v>0</v>
      </c>
      <c r="AS39" s="619">
        <f>IF(Viherkerroin!$H$38&gt;0,Tulokset!AL39,0)</f>
        <v>0</v>
      </c>
      <c r="AT39" s="619">
        <f>IF(Viherkerroin!$H$38&gt;0,Tulokset!AM39,0)</f>
        <v>0</v>
      </c>
      <c r="AU39" s="619">
        <f>IF(Viherkerroin!$H$38&gt;0,Tulokset!AN39,0)</f>
        <v>0</v>
      </c>
      <c r="AV39" s="619">
        <f>IF(Viherkerroin!$H$38&gt;0,Tulokset!AO39,0)</f>
        <v>0</v>
      </c>
      <c r="AW39" s="619">
        <f t="shared" si="1"/>
        <v>0</v>
      </c>
      <c r="AX39" s="632"/>
      <c r="AY39" s="632"/>
      <c r="AZ39" s="626"/>
      <c r="BA39" s="454"/>
      <c r="BB39" s="454"/>
      <c r="BC39" s="454"/>
      <c r="BD39" s="454"/>
      <c r="BE39" s="454"/>
      <c r="BF39" s="454"/>
      <c r="BG39" s="454"/>
      <c r="BH39" s="454"/>
      <c r="BI39" s="454"/>
      <c r="BJ39" s="454"/>
      <c r="BK39" s="454"/>
      <c r="BL39" s="454"/>
      <c r="BM39" s="454"/>
      <c r="BN39" s="514"/>
      <c r="BO39" s="514"/>
      <c r="BP39" s="514"/>
      <c r="BQ39" s="514"/>
      <c r="BR39" s="514"/>
      <c r="BS39" s="514"/>
      <c r="BT39" s="514"/>
      <c r="BU39" s="514"/>
      <c r="BV39" s="514"/>
      <c r="BW39" s="514"/>
      <c r="BX39" s="514"/>
      <c r="BY39" s="514"/>
      <c r="BZ39" s="514"/>
      <c r="CA39" s="514"/>
      <c r="CB39" s="514"/>
      <c r="CC39" s="514"/>
      <c r="CD39" s="514"/>
      <c r="CE39" s="514"/>
      <c r="CF39" s="514"/>
      <c r="CG39" s="514"/>
      <c r="CH39" s="514"/>
      <c r="CI39" s="514"/>
      <c r="CJ39" s="514"/>
      <c r="CK39" s="514"/>
      <c r="CL39" s="514"/>
      <c r="CM39" s="514"/>
      <c r="CN39" s="514"/>
      <c r="CO39" s="514"/>
      <c r="CP39" s="514"/>
      <c r="CQ39" s="514"/>
      <c r="CR39" s="514"/>
      <c r="CS39" s="514"/>
      <c r="CT39" s="514"/>
      <c r="CU39" s="514"/>
      <c r="CV39" s="514"/>
      <c r="CW39" s="514"/>
      <c r="CX39" s="514"/>
      <c r="CY39" s="514"/>
      <c r="CZ39" s="514"/>
      <c r="DA39" s="514"/>
      <c r="DB39" s="514"/>
      <c r="DC39" s="514"/>
      <c r="DD39" s="514"/>
      <c r="DE39" s="514"/>
      <c r="DF39" s="514"/>
      <c r="DG39" s="514"/>
      <c r="DH39" s="514"/>
      <c r="DI39" s="514"/>
      <c r="DJ39" s="514"/>
      <c r="DK39" s="514"/>
      <c r="DL39" s="514"/>
      <c r="DM39" s="514"/>
      <c r="DN39" s="514"/>
      <c r="DO39" s="514"/>
      <c r="DP39" s="514"/>
      <c r="DQ39" s="514"/>
      <c r="DR39" s="514"/>
      <c r="DS39" s="514"/>
      <c r="DT39" s="514"/>
      <c r="DU39" s="514"/>
      <c r="DV39" s="514"/>
      <c r="DW39" s="514"/>
      <c r="DX39" s="514"/>
      <c r="DY39" s="514"/>
      <c r="DZ39" s="514"/>
      <c r="EA39" s="514"/>
      <c r="EB39" s="514"/>
      <c r="EC39" s="514"/>
      <c r="ED39" s="514"/>
      <c r="EE39" s="514"/>
      <c r="EF39" s="514"/>
      <c r="EG39" s="514"/>
      <c r="EH39" s="514"/>
      <c r="EI39" s="514"/>
      <c r="EJ39" s="514"/>
      <c r="EK39" s="514"/>
      <c r="EL39" s="514"/>
      <c r="EM39" s="514"/>
      <c r="EN39" s="514"/>
      <c r="EO39" s="514"/>
      <c r="EP39" s="514"/>
      <c r="EQ39" s="514"/>
      <c r="ER39" s="514"/>
      <c r="ES39" s="514"/>
      <c r="ET39" s="514"/>
      <c r="EU39" s="514"/>
      <c r="EV39" s="514"/>
      <c r="EW39" s="514"/>
      <c r="EX39" s="514"/>
      <c r="EY39" s="514"/>
      <c r="EZ39" s="514"/>
      <c r="FA39" s="514"/>
      <c r="FB39" s="514"/>
      <c r="FC39" s="514"/>
      <c r="FD39" s="514"/>
    </row>
    <row r="40" spans="2:160" ht="19.899999999999999" customHeight="1">
      <c r="B40" s="117"/>
      <c r="C40" s="117"/>
      <c r="D40" s="117"/>
      <c r="E40" s="117"/>
      <c r="F40" s="117"/>
      <c r="G40" s="802" t="s">
        <v>161</v>
      </c>
      <c r="H40" s="803"/>
      <c r="I40" s="803"/>
      <c r="J40" s="803"/>
      <c r="K40" s="804"/>
      <c r="AB40" s="607"/>
      <c r="AC40" s="607"/>
      <c r="AD40" s="650"/>
      <c r="AE40" s="601"/>
      <c r="AF40" s="637"/>
      <c r="AG40" s="639"/>
      <c r="AH40" s="640"/>
      <c r="AI40" s="641"/>
      <c r="AJ40" s="641"/>
      <c r="AK40" s="619">
        <f>'Viherkertoimen lisätiedot'!D37*'Viherkertoimen lisätiedot'!$T$3/5/'Viherkertoimen lisätiedot'!M37</f>
        <v>1</v>
      </c>
      <c r="AL40" s="619">
        <f>'Viherkertoimen lisätiedot'!F37*'Viherkertoimen lisätiedot'!$T$4/5/'Viherkertoimen lisätiedot'!M37</f>
        <v>0</v>
      </c>
      <c r="AM40" s="619">
        <f>'Viherkertoimen lisätiedot'!H37*'Viherkertoimen lisätiedot'!$T$5/5/'Viherkertoimen lisätiedot'!M37</f>
        <v>0</v>
      </c>
      <c r="AN40" s="619">
        <f>'Viherkertoimen lisätiedot'!J37*'Viherkertoimen lisätiedot'!$T$6/5/'Viherkertoimen lisätiedot'!M37</f>
        <v>0</v>
      </c>
      <c r="AO40" s="619">
        <f>'Viherkertoimen lisätiedot'!L37*'Viherkertoimen lisätiedot'!$T$7/5/'Viherkertoimen lisätiedot'!M37</f>
        <v>0</v>
      </c>
      <c r="AP40" s="619">
        <f t="shared" si="0"/>
        <v>1</v>
      </c>
      <c r="AQ40" s="607"/>
      <c r="AR40" s="619">
        <f>IF(Viherkerroin!$H$39&gt;0,Tulokset!AK40,0)</f>
        <v>0</v>
      </c>
      <c r="AS40" s="619">
        <f>IF(Viherkerroin!$H$39&gt;0,Tulokset!AL40,0)</f>
        <v>0</v>
      </c>
      <c r="AT40" s="619">
        <f>IF(Viherkerroin!$H$39&gt;0,Tulokset!AM40,0)</f>
        <v>0</v>
      </c>
      <c r="AU40" s="619">
        <f>IF(Viherkerroin!$H$39&gt;0,Tulokset!AN40,0)</f>
        <v>0</v>
      </c>
      <c r="AV40" s="619">
        <f>IF(Viherkerroin!$H$39&gt;0,Tulokset!AO40,0)</f>
        <v>0</v>
      </c>
      <c r="AW40" s="619">
        <f t="shared" si="1"/>
        <v>0</v>
      </c>
      <c r="AX40" s="661"/>
      <c r="AY40" s="661"/>
      <c r="AZ40" s="238"/>
      <c r="BA40" s="454"/>
      <c r="BB40" s="454"/>
      <c r="BC40" s="454"/>
      <c r="BD40" s="454"/>
      <c r="BE40" s="454"/>
      <c r="BF40" s="454"/>
      <c r="BG40" s="454"/>
      <c r="BH40" s="454"/>
      <c r="BI40" s="454"/>
      <c r="BJ40" s="454"/>
      <c r="BK40" s="454"/>
      <c r="BL40" s="454"/>
      <c r="BM40" s="454"/>
      <c r="BN40" s="514"/>
      <c r="BO40" s="514"/>
      <c r="BP40" s="514"/>
      <c r="BQ40" s="514"/>
      <c r="BR40" s="514"/>
      <c r="BS40" s="514"/>
      <c r="BT40" s="514"/>
      <c r="BU40" s="514"/>
      <c r="BV40" s="514"/>
      <c r="BW40" s="514"/>
      <c r="BX40" s="514"/>
      <c r="BY40" s="514"/>
      <c r="BZ40" s="514"/>
      <c r="CA40" s="514"/>
      <c r="CB40" s="514"/>
      <c r="CC40" s="514"/>
      <c r="CD40" s="514"/>
      <c r="CE40" s="514"/>
      <c r="CF40" s="514"/>
      <c r="CG40" s="514"/>
      <c r="CH40" s="514"/>
      <c r="CI40" s="514"/>
      <c r="CJ40" s="514"/>
      <c r="CK40" s="514"/>
      <c r="CL40" s="514"/>
      <c r="CM40" s="514"/>
      <c r="CN40" s="514"/>
      <c r="CO40" s="514"/>
      <c r="CP40" s="514"/>
      <c r="CQ40" s="514"/>
      <c r="CR40" s="514"/>
      <c r="CS40" s="514"/>
      <c r="CT40" s="514"/>
      <c r="CU40" s="514"/>
      <c r="CV40" s="514"/>
      <c r="CW40" s="514"/>
      <c r="CX40" s="514"/>
      <c r="CY40" s="514"/>
      <c r="CZ40" s="514"/>
      <c r="DA40" s="514"/>
      <c r="DB40" s="514"/>
      <c r="DC40" s="514"/>
      <c r="DD40" s="514"/>
      <c r="DE40" s="514"/>
      <c r="DF40" s="514"/>
      <c r="DG40" s="514"/>
      <c r="DH40" s="514"/>
      <c r="DI40" s="514"/>
      <c r="DJ40" s="514"/>
      <c r="DK40" s="514"/>
      <c r="DL40" s="514"/>
      <c r="DM40" s="514"/>
      <c r="DN40" s="514"/>
      <c r="DO40" s="514"/>
      <c r="DP40" s="514"/>
      <c r="DQ40" s="514"/>
      <c r="DR40" s="514"/>
      <c r="DS40" s="514"/>
      <c r="DT40" s="514"/>
      <c r="DU40" s="514"/>
      <c r="DV40" s="514"/>
      <c r="DW40" s="514"/>
      <c r="DX40" s="514"/>
      <c r="DY40" s="514"/>
      <c r="DZ40" s="514"/>
      <c r="EA40" s="514"/>
      <c r="EB40" s="514"/>
      <c r="EC40" s="514"/>
      <c r="ED40" s="514"/>
      <c r="EE40" s="514"/>
      <c r="EF40" s="514"/>
      <c r="EG40" s="514"/>
      <c r="EH40" s="514"/>
      <c r="EI40" s="514"/>
      <c r="EJ40" s="514"/>
      <c r="EK40" s="514"/>
      <c r="EL40" s="514"/>
      <c r="EM40" s="514"/>
      <c r="EN40" s="514"/>
      <c r="EO40" s="514"/>
      <c r="EP40" s="514"/>
      <c r="EQ40" s="514"/>
      <c r="ER40" s="514"/>
      <c r="ES40" s="514"/>
      <c r="ET40" s="514"/>
      <c r="EU40" s="514"/>
      <c r="EV40" s="514"/>
      <c r="EW40" s="514"/>
      <c r="EX40" s="514"/>
      <c r="EY40" s="514"/>
      <c r="EZ40" s="514"/>
      <c r="FA40" s="514"/>
      <c r="FB40" s="514"/>
      <c r="FC40" s="514"/>
      <c r="FD40" s="514"/>
    </row>
    <row r="41" spans="2:160" ht="19.899999999999999" customHeight="1" thickBot="1">
      <c r="B41" s="117"/>
      <c r="C41" s="117"/>
      <c r="D41" s="117"/>
      <c r="E41" s="117"/>
      <c r="F41" s="117"/>
      <c r="G41" s="805"/>
      <c r="H41" s="806"/>
      <c r="I41" s="806"/>
      <c r="J41" s="806"/>
      <c r="K41" s="807"/>
      <c r="AB41" s="607"/>
      <c r="AC41" s="607"/>
      <c r="AD41" s="602" t="s">
        <v>533</v>
      </c>
      <c r="AE41" s="605"/>
      <c r="AF41" s="665"/>
      <c r="AG41" s="606"/>
      <c r="AH41" s="666"/>
      <c r="AI41" s="667"/>
      <c r="AJ41" s="641"/>
      <c r="AK41" s="619">
        <f>'Viherkertoimen lisätiedot'!D38*'Viherkertoimen lisätiedot'!$T$3/5/'Viherkertoimen lisätiedot'!M38</f>
        <v>1</v>
      </c>
      <c r="AL41" s="619">
        <f>'Viherkertoimen lisätiedot'!F38*'Viherkertoimen lisätiedot'!$T$4/5/'Viherkertoimen lisätiedot'!M38</f>
        <v>0</v>
      </c>
      <c r="AM41" s="619">
        <f>'Viherkertoimen lisätiedot'!H38*'Viherkertoimen lisätiedot'!$T$5/5/'Viherkertoimen lisätiedot'!M38</f>
        <v>0</v>
      </c>
      <c r="AN41" s="619">
        <f>'Viherkertoimen lisätiedot'!J38*'Viherkertoimen lisätiedot'!$T$6/5/'Viherkertoimen lisätiedot'!M38</f>
        <v>0</v>
      </c>
      <c r="AO41" s="619">
        <f>'Viherkertoimen lisätiedot'!L38*'Viherkertoimen lisätiedot'!$T$7/5/'Viherkertoimen lisätiedot'!M38</f>
        <v>0</v>
      </c>
      <c r="AP41" s="619">
        <f t="shared" si="0"/>
        <v>1</v>
      </c>
      <c r="AQ41" s="607"/>
      <c r="AR41" s="619">
        <f>IF(Viherkerroin!$H$40&gt;0,Tulokset!AK41,0)</f>
        <v>0</v>
      </c>
      <c r="AS41" s="619">
        <f>IF(Viherkerroin!$H$40&gt;0,Tulokset!AL41,0)</f>
        <v>0</v>
      </c>
      <c r="AT41" s="619">
        <f>IF(Viherkerroin!$H$40&gt;0,Tulokset!AM41,0)</f>
        <v>0</v>
      </c>
      <c r="AU41" s="619">
        <f>IF(Viherkerroin!$H$40&gt;0,Tulokset!AN41,0)</f>
        <v>0</v>
      </c>
      <c r="AV41" s="619">
        <f>IF(Viherkerroin!$H$40&gt;0,Tulokset!AO41,0)</f>
        <v>0</v>
      </c>
      <c r="AW41" s="619">
        <f t="shared" si="1"/>
        <v>0</v>
      </c>
      <c r="AX41" s="607"/>
      <c r="AY41" s="607"/>
      <c r="AZ41" s="454"/>
      <c r="BA41" s="454"/>
      <c r="BB41" s="454"/>
      <c r="BC41" s="454"/>
      <c r="BD41" s="454"/>
      <c r="BE41" s="454"/>
      <c r="BF41" s="454"/>
      <c r="BG41" s="454"/>
      <c r="BH41" s="454"/>
      <c r="BI41" s="454"/>
      <c r="BJ41" s="454"/>
      <c r="BK41" s="454"/>
      <c r="BL41" s="454"/>
      <c r="BM41" s="454"/>
      <c r="BN41" s="514"/>
      <c r="BO41" s="514"/>
      <c r="BP41" s="514"/>
      <c r="BQ41" s="514"/>
      <c r="BR41" s="514"/>
      <c r="BS41" s="514"/>
      <c r="BT41" s="514"/>
      <c r="BU41" s="514"/>
      <c r="BV41" s="514"/>
      <c r="BW41" s="514"/>
      <c r="BX41" s="514"/>
      <c r="BY41" s="514"/>
      <c r="BZ41" s="514"/>
      <c r="CA41" s="514"/>
      <c r="CB41" s="514"/>
      <c r="CC41" s="514"/>
      <c r="CD41" s="514"/>
      <c r="CE41" s="514"/>
      <c r="CF41" s="514"/>
      <c r="CG41" s="514"/>
      <c r="CH41" s="514"/>
      <c r="CI41" s="514"/>
      <c r="CJ41" s="514"/>
      <c r="CK41" s="514"/>
      <c r="CL41" s="514"/>
      <c r="CM41" s="514"/>
      <c r="CN41" s="514"/>
      <c r="CO41" s="514"/>
      <c r="CP41" s="514"/>
      <c r="CQ41" s="514"/>
      <c r="CR41" s="514"/>
      <c r="CS41" s="514"/>
      <c r="CT41" s="514"/>
      <c r="CU41" s="514"/>
      <c r="CV41" s="514"/>
      <c r="CW41" s="514"/>
      <c r="CX41" s="514"/>
      <c r="CY41" s="514"/>
      <c r="CZ41" s="514"/>
      <c r="DA41" s="514"/>
      <c r="DB41" s="514"/>
      <c r="DC41" s="514"/>
      <c r="DD41" s="514"/>
      <c r="DE41" s="514"/>
      <c r="DF41" s="514"/>
      <c r="DG41" s="514"/>
      <c r="DH41" s="514"/>
      <c r="DI41" s="514"/>
      <c r="DJ41" s="514"/>
      <c r="DK41" s="514"/>
      <c r="DL41" s="514"/>
      <c r="DM41" s="514"/>
      <c r="DN41" s="514"/>
      <c r="DO41" s="514"/>
      <c r="DP41" s="514"/>
      <c r="DQ41" s="514"/>
      <c r="DR41" s="514"/>
      <c r="DS41" s="514"/>
      <c r="DT41" s="514"/>
      <c r="DU41" s="514"/>
      <c r="DV41" s="514"/>
      <c r="DW41" s="514"/>
      <c r="DX41" s="514"/>
      <c r="DY41" s="514"/>
      <c r="DZ41" s="514"/>
      <c r="EA41" s="514"/>
      <c r="EB41" s="514"/>
      <c r="EC41" s="514"/>
      <c r="ED41" s="514"/>
      <c r="EE41" s="514"/>
      <c r="EF41" s="514"/>
      <c r="EG41" s="514"/>
      <c r="EH41" s="514"/>
      <c r="EI41" s="514"/>
      <c r="EJ41" s="514"/>
      <c r="EK41" s="514"/>
      <c r="EL41" s="514"/>
      <c r="EM41" s="514"/>
      <c r="EN41" s="514"/>
      <c r="EO41" s="514"/>
      <c r="EP41" s="514"/>
      <c r="EQ41" s="514"/>
      <c r="ER41" s="514"/>
      <c r="ES41" s="514"/>
      <c r="ET41" s="514"/>
      <c r="EU41" s="514"/>
      <c r="EV41" s="514"/>
      <c r="EW41" s="514"/>
      <c r="EX41" s="514"/>
      <c r="EY41" s="514"/>
      <c r="EZ41" s="514"/>
      <c r="FA41" s="514"/>
      <c r="FB41" s="514"/>
      <c r="FC41" s="514"/>
      <c r="FD41" s="514"/>
    </row>
    <row r="42" spans="2:160" ht="19.899999999999999" customHeight="1">
      <c r="B42" s="117"/>
      <c r="C42" s="117"/>
      <c r="D42" s="117"/>
      <c r="E42" s="117"/>
      <c r="F42" s="117"/>
      <c r="G42" s="794" t="str">
        <f>IF(AND(ISNUMBER(Viherkerroin!H34),Viherkerroin!H34&gt;0),Viherkerroin!H34&amp;" kpl"&amp;CHAR(10),"")&amp;
IF(AND(ISNUMBER(Viherkerroin!H35),Viherkerroin!H35&gt;0),Viherkerroin!H35&amp;" kpl  "&amp;CHAR(10),"")&amp;
IF(AND(ISNUMBER(Viherkerroin!H36),Viherkerroin!H36&gt;0),Viherkerroin!H36&amp;" kpl  "&amp;CHAR(10),"")&amp;
IF(AND(ISNUMBER(Viherkerroin!H37),Viherkerroin!H37&gt;0),Viherkerroin!H37&amp;" kpl  "&amp;CHAR(10),"")&amp;
IF(AND(ISNUMBER(Viherkerroin!H38),Viherkerroin!H38&gt;0),Viherkerroin!H38&amp;" kpl  "&amp;CHAR(10),"")&amp;
IF(AND(ISNUMBER(Viherkerroin!H39),Viherkerroin!H39&gt;0),Viherkerroin!H39&amp;" kpl "&amp;CHAR(10),"")&amp;
IF(AND(ISNUMBER(Viherkerroin!H40),Viherkerroin!H40&gt;0),Viherkerroin!H40&amp;" kpl ","")</f>
        <v/>
      </c>
      <c r="H42" s="796" t="str">
        <f>IF((Viherkerroin!H34&gt;0), Viherkerroin!F34 &amp; CHAR(10), "")&amp;
IF((Viherkerroin!H35&gt;0),Viherkerroin!F35 &amp;  CHAR(10), "")&amp;
IF((Viherkerroin!H36&gt;0), Viherkerroin!F36 &amp;  CHAR(10), "")&amp;
IF((Viherkerroin!H37&gt;0), Viherkerroin!F37 &amp;  CHAR(10), "")&amp;
IF((Viherkerroin!H38&gt;0), Viherkerroin!F38 &amp;  CHAR(10), "")&amp;
IF((Viherkerroin!H39&gt;0), Viherkerroin!F39 &amp;  CHAR(10), "")&amp;
IF((Viherkerroin!H40&gt;0), Viherkerroin!F40, "")</f>
        <v/>
      </c>
      <c r="I42" s="796"/>
      <c r="J42" s="796"/>
      <c r="K42" s="796"/>
      <c r="AB42" s="607"/>
      <c r="AC42" s="607"/>
      <c r="AD42" s="668" t="s">
        <v>535</v>
      </c>
      <c r="AE42" s="669"/>
      <c r="AF42" s="670"/>
      <c r="AG42" s="671" t="str">
        <f>$E$13</f>
        <v>--</v>
      </c>
      <c r="AH42" s="672"/>
      <c r="AI42" s="667"/>
      <c r="AJ42" s="641"/>
      <c r="AK42" s="619">
        <f t="shared" ref="AK42:AP42" si="2">SUM(AK4:AK41)</f>
        <v>11.322109997674687</v>
      </c>
      <c r="AL42" s="619">
        <f t="shared" si="2"/>
        <v>7.3141231757898035</v>
      </c>
      <c r="AM42" s="619">
        <f t="shared" si="2"/>
        <v>4.8936487879627588</v>
      </c>
      <c r="AN42" s="619">
        <f t="shared" si="2"/>
        <v>6.2452929311162988</v>
      </c>
      <c r="AO42" s="619">
        <f t="shared" si="2"/>
        <v>7.2248251074564536</v>
      </c>
      <c r="AP42" s="619">
        <f t="shared" si="2"/>
        <v>37</v>
      </c>
      <c r="AQ42" s="607"/>
      <c r="AR42" s="619">
        <f>SUM($AR$4:AR41)</f>
        <v>0</v>
      </c>
      <c r="AS42" s="619">
        <f t="shared" ref="AS42:AW42" si="3">SUM(AS4:AS41)</f>
        <v>0</v>
      </c>
      <c r="AT42" s="619">
        <f t="shared" si="3"/>
        <v>0</v>
      </c>
      <c r="AU42" s="619">
        <f t="shared" si="3"/>
        <v>0</v>
      </c>
      <c r="AV42" s="619">
        <f t="shared" si="3"/>
        <v>0</v>
      </c>
      <c r="AW42" s="619">
        <f t="shared" si="3"/>
        <v>0</v>
      </c>
      <c r="AX42" s="607"/>
      <c r="AY42" s="607"/>
      <c r="AZ42" s="454"/>
      <c r="BA42" s="454"/>
      <c r="BB42" s="454"/>
      <c r="BC42" s="454"/>
      <c r="BD42" s="454"/>
      <c r="BE42" s="454"/>
      <c r="BF42" s="454"/>
      <c r="BG42" s="454"/>
      <c r="BH42" s="454"/>
      <c r="BI42" s="454"/>
      <c r="BJ42" s="454"/>
      <c r="BK42" s="454"/>
      <c r="BL42" s="454"/>
      <c r="BM42" s="454"/>
      <c r="BN42" s="514"/>
      <c r="BO42" s="514"/>
      <c r="BP42" s="514"/>
      <c r="BQ42" s="514"/>
      <c r="BR42" s="514"/>
      <c r="BS42" s="514"/>
      <c r="BT42" s="514"/>
      <c r="BU42" s="514"/>
      <c r="BV42" s="514"/>
      <c r="BW42" s="514"/>
      <c r="BX42" s="514"/>
      <c r="BY42" s="514"/>
      <c r="BZ42" s="514"/>
      <c r="CA42" s="514"/>
      <c r="CB42" s="514"/>
      <c r="CC42" s="514"/>
      <c r="CD42" s="514"/>
      <c r="CE42" s="514"/>
      <c r="CF42" s="514"/>
      <c r="CG42" s="514"/>
      <c r="CH42" s="514"/>
      <c r="CI42" s="514"/>
      <c r="CJ42" s="514"/>
      <c r="CK42" s="514"/>
      <c r="CL42" s="514"/>
      <c r="CM42" s="514"/>
      <c r="CN42" s="514"/>
      <c r="CO42" s="514"/>
      <c r="CP42" s="514"/>
      <c r="CQ42" s="514"/>
      <c r="CR42" s="514"/>
      <c r="CS42" s="514"/>
      <c r="CT42" s="514"/>
      <c r="CU42" s="514"/>
      <c r="CV42" s="514"/>
      <c r="CW42" s="514"/>
      <c r="CX42" s="514"/>
      <c r="CY42" s="514"/>
      <c r="CZ42" s="514"/>
      <c r="DA42" s="514"/>
      <c r="DB42" s="514"/>
      <c r="DC42" s="514"/>
      <c r="DD42" s="514"/>
      <c r="DE42" s="514"/>
      <c r="DF42" s="514"/>
      <c r="DG42" s="514"/>
      <c r="DH42" s="514"/>
      <c r="DI42" s="514"/>
      <c r="DJ42" s="514"/>
      <c r="DK42" s="514"/>
      <c r="DL42" s="514"/>
      <c r="DM42" s="514"/>
      <c r="DN42" s="514"/>
      <c r="DO42" s="514"/>
      <c r="DP42" s="514"/>
      <c r="DQ42" s="514"/>
      <c r="DR42" s="514"/>
      <c r="DS42" s="514"/>
      <c r="DT42" s="514"/>
      <c r="DU42" s="514"/>
      <c r="DV42" s="514"/>
      <c r="DW42" s="514"/>
      <c r="DX42" s="514"/>
      <c r="DY42" s="514"/>
      <c r="DZ42" s="514"/>
      <c r="EA42" s="514"/>
      <c r="EB42" s="514"/>
      <c r="EC42" s="514"/>
      <c r="ED42" s="514"/>
      <c r="EE42" s="514"/>
      <c r="EF42" s="514"/>
      <c r="EG42" s="514"/>
      <c r="EH42" s="514"/>
      <c r="EI42" s="514"/>
      <c r="EJ42" s="514"/>
      <c r="EK42" s="514"/>
      <c r="EL42" s="514"/>
      <c r="EM42" s="514"/>
      <c r="EN42" s="514"/>
      <c r="EO42" s="514"/>
      <c r="EP42" s="514"/>
      <c r="EQ42" s="514"/>
      <c r="ER42" s="514"/>
      <c r="ES42" s="514"/>
      <c r="ET42" s="514"/>
      <c r="EU42" s="514"/>
      <c r="EV42" s="514"/>
      <c r="EW42" s="514"/>
      <c r="EX42" s="514"/>
      <c r="EY42" s="514"/>
      <c r="EZ42" s="514"/>
      <c r="FA42" s="514"/>
      <c r="FB42" s="514"/>
      <c r="FC42" s="514"/>
      <c r="FD42" s="514"/>
    </row>
    <row r="43" spans="2:160" ht="19.899999999999999" customHeight="1">
      <c r="B43" s="117"/>
      <c r="C43" s="117"/>
      <c r="D43" s="117"/>
      <c r="E43" s="117"/>
      <c r="F43" s="117"/>
      <c r="G43" s="795"/>
      <c r="H43" s="797"/>
      <c r="I43" s="797"/>
      <c r="J43" s="797"/>
      <c r="K43" s="797"/>
      <c r="AB43" s="607"/>
      <c r="AC43" s="607"/>
      <c r="AD43" s="603" t="s">
        <v>531</v>
      </c>
      <c r="AE43" s="673"/>
      <c r="AF43" s="673"/>
      <c r="AG43" s="674">
        <f>$AG$33+$AG$34</f>
        <v>0</v>
      </c>
      <c r="AH43" s="673" t="e">
        <f>IF($AG$42=0, "", IF($AG$43/$AG$42=0, "", $AG$43/$AG$42))</f>
        <v>#VALUE!</v>
      </c>
      <c r="AI43" s="667"/>
      <c r="AJ43" s="641"/>
      <c r="AK43" s="641"/>
      <c r="AL43" s="607"/>
      <c r="AM43" s="607"/>
      <c r="AN43" s="607"/>
      <c r="AO43" s="607"/>
      <c r="AP43" s="607"/>
      <c r="AQ43" s="607"/>
      <c r="AR43" s="607"/>
      <c r="AS43" s="607"/>
      <c r="AT43" s="607"/>
      <c r="AU43" s="607"/>
      <c r="AV43" s="607"/>
      <c r="AW43" s="607"/>
      <c r="AX43" s="607"/>
      <c r="AY43" s="607"/>
      <c r="AZ43" s="454"/>
      <c r="BA43" s="454"/>
      <c r="BB43" s="454"/>
      <c r="BC43" s="454"/>
      <c r="BD43" s="454"/>
      <c r="BE43" s="454"/>
      <c r="BF43" s="454"/>
      <c r="BG43" s="454"/>
      <c r="BH43" s="454"/>
      <c r="BI43" s="454"/>
      <c r="BJ43" s="454"/>
      <c r="BK43" s="454"/>
      <c r="BL43" s="454"/>
      <c r="BM43" s="454"/>
      <c r="BN43" s="514"/>
      <c r="BO43" s="514"/>
      <c r="BP43" s="514"/>
      <c r="BQ43" s="514"/>
      <c r="BR43" s="514"/>
      <c r="BS43" s="514"/>
      <c r="BT43" s="514"/>
      <c r="BU43" s="514"/>
      <c r="BV43" s="514"/>
      <c r="BW43" s="514"/>
      <c r="BX43" s="514"/>
      <c r="BY43" s="514"/>
      <c r="BZ43" s="514"/>
      <c r="CA43" s="514"/>
      <c r="CB43" s="514"/>
      <c r="CC43" s="514"/>
      <c r="CD43" s="514"/>
      <c r="CE43" s="514"/>
      <c r="CF43" s="514"/>
      <c r="CG43" s="514"/>
      <c r="CH43" s="514"/>
      <c r="CI43" s="514"/>
      <c r="CJ43" s="514"/>
      <c r="CK43" s="514"/>
      <c r="CL43" s="514"/>
      <c r="CM43" s="514"/>
      <c r="CN43" s="514"/>
      <c r="CO43" s="514"/>
      <c r="CP43" s="514"/>
      <c r="CQ43" s="514"/>
      <c r="CR43" s="514"/>
      <c r="CS43" s="514"/>
      <c r="CT43" s="514"/>
      <c r="CU43" s="514"/>
      <c r="CV43" s="514"/>
      <c r="CW43" s="514"/>
      <c r="CX43" s="514"/>
      <c r="CY43" s="514"/>
      <c r="CZ43" s="514"/>
      <c r="DA43" s="514"/>
      <c r="DB43" s="514"/>
      <c r="DC43" s="514"/>
      <c r="DD43" s="514"/>
      <c r="DE43" s="514"/>
      <c r="DF43" s="514"/>
      <c r="DG43" s="514"/>
      <c r="DH43" s="514"/>
      <c r="DI43" s="514"/>
      <c r="DJ43" s="514"/>
      <c r="DK43" s="514"/>
      <c r="DL43" s="514"/>
      <c r="DM43" s="514"/>
      <c r="DN43" s="514"/>
      <c r="DO43" s="514"/>
      <c r="DP43" s="514"/>
      <c r="DQ43" s="514"/>
      <c r="DR43" s="514"/>
      <c r="DS43" s="514"/>
      <c r="DT43" s="514"/>
      <c r="DU43" s="514"/>
      <c r="DV43" s="514"/>
      <c r="DW43" s="514"/>
      <c r="DX43" s="514"/>
      <c r="DY43" s="514"/>
      <c r="DZ43" s="514"/>
      <c r="EA43" s="514"/>
      <c r="EB43" s="514"/>
      <c r="EC43" s="514"/>
      <c r="ED43" s="514"/>
      <c r="EE43" s="514"/>
      <c r="EF43" s="514"/>
      <c r="EG43" s="514"/>
      <c r="EH43" s="514"/>
      <c r="EI43" s="514"/>
      <c r="EJ43" s="514"/>
      <c r="EK43" s="514"/>
      <c r="EL43" s="514"/>
      <c r="EM43" s="514"/>
      <c r="EN43" s="514"/>
      <c r="EO43" s="514"/>
      <c r="EP43" s="514"/>
      <c r="EQ43" s="514"/>
      <c r="ER43" s="514"/>
      <c r="ES43" s="514"/>
      <c r="ET43" s="514"/>
      <c r="EU43" s="514"/>
      <c r="EV43" s="514"/>
      <c r="EW43" s="514"/>
      <c r="EX43" s="514"/>
      <c r="EY43" s="514"/>
      <c r="EZ43" s="514"/>
      <c r="FA43" s="514"/>
      <c r="FB43" s="514"/>
      <c r="FC43" s="514"/>
      <c r="FD43" s="514"/>
    </row>
    <row r="44" spans="2:160" ht="19.899999999999999" customHeight="1">
      <c r="B44" s="117"/>
      <c r="C44" s="117"/>
      <c r="D44" s="117"/>
      <c r="E44" s="117"/>
      <c r="F44" s="117"/>
      <c r="G44" s="795"/>
      <c r="H44" s="797"/>
      <c r="I44" s="797"/>
      <c r="J44" s="797"/>
      <c r="K44" s="797"/>
      <c r="AB44" s="607"/>
      <c r="AC44" s="607"/>
      <c r="AD44" s="630" t="s">
        <v>534</v>
      </c>
      <c r="AE44" s="673"/>
      <c r="AF44" s="673"/>
      <c r="AG44" s="674">
        <f>AG35</f>
        <v>0</v>
      </c>
      <c r="AH44" s="673" t="e">
        <f>IF($AG$42=0, "", IF($AG$44/$AG$42=0, "", $AG$44/$AG$42))</f>
        <v>#VALUE!</v>
      </c>
      <c r="AI44" s="667"/>
      <c r="AJ44" s="641"/>
      <c r="AK44" s="641"/>
      <c r="AL44" s="607"/>
      <c r="AM44" s="607"/>
      <c r="AN44" s="607"/>
      <c r="AO44" s="607"/>
      <c r="AP44" s="607"/>
      <c r="AQ44" s="607"/>
      <c r="AR44" s="607"/>
      <c r="AS44" s="607"/>
      <c r="AT44" s="607"/>
      <c r="AU44" s="607"/>
      <c r="AV44" s="607"/>
      <c r="AW44" s="607"/>
      <c r="AX44" s="607"/>
      <c r="AY44" s="607"/>
      <c r="AZ44" s="454"/>
      <c r="BA44" s="454"/>
      <c r="BB44" s="454"/>
      <c r="BC44" s="454"/>
      <c r="BD44" s="454"/>
      <c r="BE44" s="454"/>
      <c r="BF44" s="454"/>
      <c r="BG44" s="454"/>
      <c r="BH44" s="454"/>
      <c r="BI44" s="454"/>
      <c r="BJ44" s="454"/>
      <c r="BK44" s="454"/>
      <c r="BL44" s="454"/>
      <c r="BM44" s="454"/>
      <c r="BN44" s="514"/>
      <c r="BO44" s="514"/>
      <c r="BP44" s="514"/>
      <c r="BQ44" s="514"/>
      <c r="BR44" s="514"/>
      <c r="BS44" s="514"/>
      <c r="BT44" s="514"/>
      <c r="BU44" s="514"/>
      <c r="BV44" s="514"/>
      <c r="BW44" s="514"/>
      <c r="BX44" s="514"/>
      <c r="BY44" s="514"/>
      <c r="BZ44" s="514"/>
      <c r="CA44" s="514"/>
      <c r="CB44" s="514"/>
      <c r="CC44" s="514"/>
      <c r="CD44" s="514"/>
      <c r="CE44" s="514"/>
      <c r="CF44" s="514"/>
      <c r="CG44" s="514"/>
      <c r="CH44" s="514"/>
      <c r="CI44" s="514"/>
      <c r="CJ44" s="514"/>
      <c r="CK44" s="514"/>
      <c r="CL44" s="514"/>
      <c r="CM44" s="514"/>
      <c r="CN44" s="514"/>
      <c r="CO44" s="514"/>
      <c r="CP44" s="514"/>
      <c r="CQ44" s="514"/>
      <c r="CR44" s="514"/>
      <c r="CS44" s="514"/>
      <c r="CT44" s="514"/>
      <c r="CU44" s="514"/>
      <c r="CV44" s="514"/>
      <c r="CW44" s="514"/>
      <c r="CX44" s="514"/>
      <c r="CY44" s="514"/>
      <c r="CZ44" s="514"/>
      <c r="DA44" s="514"/>
      <c r="DB44" s="514"/>
      <c r="DC44" s="514"/>
      <c r="DD44" s="514"/>
      <c r="DE44" s="514"/>
      <c r="DF44" s="514"/>
      <c r="DG44" s="514"/>
      <c r="DH44" s="514"/>
      <c r="DI44" s="514"/>
      <c r="DJ44" s="514"/>
      <c r="DK44" s="514"/>
      <c r="DL44" s="514"/>
      <c r="DM44" s="514"/>
      <c r="DN44" s="514"/>
      <c r="DO44" s="514"/>
      <c r="DP44" s="514"/>
      <c r="DQ44" s="514"/>
      <c r="DR44" s="514"/>
      <c r="DS44" s="514"/>
      <c r="DT44" s="514"/>
      <c r="DU44" s="514"/>
      <c r="DV44" s="514"/>
      <c r="DW44" s="514"/>
      <c r="DX44" s="514"/>
      <c r="DY44" s="514"/>
      <c r="DZ44" s="514"/>
      <c r="EA44" s="514"/>
      <c r="EB44" s="514"/>
      <c r="EC44" s="514"/>
      <c r="ED44" s="514"/>
      <c r="EE44" s="514"/>
      <c r="EF44" s="514"/>
      <c r="EG44" s="514"/>
      <c r="EH44" s="514"/>
      <c r="EI44" s="514"/>
      <c r="EJ44" s="514"/>
      <c r="EK44" s="514"/>
      <c r="EL44" s="514"/>
      <c r="EM44" s="514"/>
      <c r="EN44" s="514"/>
      <c r="EO44" s="514"/>
      <c r="EP44" s="514"/>
      <c r="EQ44" s="514"/>
      <c r="ER44" s="514"/>
      <c r="ES44" s="514"/>
      <c r="ET44" s="514"/>
      <c r="EU44" s="514"/>
      <c r="EV44" s="514"/>
      <c r="EW44" s="514"/>
      <c r="EX44" s="514"/>
      <c r="EY44" s="514"/>
      <c r="EZ44" s="514"/>
      <c r="FA44" s="514"/>
      <c r="FB44" s="514"/>
      <c r="FC44" s="514"/>
      <c r="FD44" s="514"/>
    </row>
    <row r="45" spans="2:160" ht="19.899999999999999" customHeight="1">
      <c r="B45" s="117"/>
      <c r="C45" s="117"/>
      <c r="D45" s="117"/>
      <c r="E45" s="117"/>
      <c r="F45" s="117"/>
      <c r="G45" s="795"/>
      <c r="H45" s="797"/>
      <c r="I45" s="797"/>
      <c r="J45" s="797"/>
      <c r="K45" s="797"/>
      <c r="AB45" s="607"/>
      <c r="AC45" s="607"/>
      <c r="AD45" s="675" t="str">
        <f>IF(OR(ISBLANK(AG45), ISERROR(AG45)), "Viivytyskapasiteetti", IF(AG45&gt;0, "Ylimääräinen viivytyskapasiteetti", "Puuttuva viivytyskapasiteetti"))</f>
        <v>Ylimääräinen viivytyskapasiteetti</v>
      </c>
      <c r="AE45" s="673"/>
      <c r="AF45" s="673"/>
      <c r="AG45" s="674" t="str">
        <f>$E$15</f>
        <v>--</v>
      </c>
      <c r="AH45" s="673" t="e">
        <f>IF($AG$42=0, "", IF($AG$45/$AG$42=0, "", $AG$45/$AG$42))</f>
        <v>#VALUE!</v>
      </c>
      <c r="AI45" s="667"/>
      <c r="AJ45" s="641"/>
      <c r="AK45" s="611" t="s">
        <v>152</v>
      </c>
      <c r="AL45" s="611" t="s">
        <v>153</v>
      </c>
      <c r="AM45" s="611" t="s">
        <v>154</v>
      </c>
      <c r="AN45" s="611" t="s">
        <v>155</v>
      </c>
      <c r="AO45" s="611" t="s">
        <v>156</v>
      </c>
      <c r="AP45" s="620" t="s">
        <v>157</v>
      </c>
      <c r="AQ45" s="629"/>
      <c r="AR45" s="611" t="s">
        <v>152</v>
      </c>
      <c r="AS45" s="611" t="s">
        <v>153</v>
      </c>
      <c r="AT45" s="611" t="s">
        <v>154</v>
      </c>
      <c r="AU45" s="611" t="s">
        <v>155</v>
      </c>
      <c r="AV45" s="611" t="s">
        <v>156</v>
      </c>
      <c r="AW45" s="620" t="s">
        <v>157</v>
      </c>
      <c r="AX45" s="625"/>
      <c r="AY45" s="607"/>
      <c r="AZ45" s="454"/>
      <c r="BA45" s="454"/>
      <c r="BB45" s="454"/>
      <c r="BC45" s="454"/>
      <c r="BD45" s="454"/>
      <c r="BE45" s="454"/>
      <c r="BF45" s="454"/>
      <c r="BG45" s="454"/>
      <c r="BH45" s="454"/>
      <c r="BI45" s="454"/>
      <c r="BJ45" s="454"/>
      <c r="BK45" s="454"/>
      <c r="BL45" s="454"/>
      <c r="BM45" s="454"/>
      <c r="BN45" s="514"/>
      <c r="BO45" s="514"/>
      <c r="BP45" s="514"/>
      <c r="BQ45" s="514"/>
      <c r="BR45" s="514"/>
      <c r="BS45" s="514"/>
      <c r="BT45" s="514"/>
      <c r="BU45" s="514"/>
      <c r="BV45" s="514"/>
      <c r="BW45" s="514"/>
      <c r="BX45" s="514"/>
      <c r="BY45" s="514"/>
      <c r="BZ45" s="514"/>
      <c r="CA45" s="514"/>
      <c r="CB45" s="514"/>
      <c r="CC45" s="514"/>
      <c r="CD45" s="514"/>
      <c r="CE45" s="514"/>
      <c r="CF45" s="514"/>
      <c r="CG45" s="514"/>
      <c r="CH45" s="514"/>
      <c r="CI45" s="514"/>
      <c r="CJ45" s="514"/>
      <c r="CK45" s="514"/>
      <c r="CL45" s="514"/>
      <c r="CM45" s="514"/>
      <c r="CN45" s="514"/>
      <c r="CO45" s="514"/>
      <c r="CP45" s="514"/>
      <c r="CQ45" s="514"/>
      <c r="CR45" s="514"/>
      <c r="CS45" s="514"/>
      <c r="CT45" s="514"/>
      <c r="CU45" s="514"/>
      <c r="CV45" s="514"/>
      <c r="CW45" s="514"/>
      <c r="CX45" s="514"/>
      <c r="CY45" s="514"/>
      <c r="CZ45" s="514"/>
      <c r="DA45" s="514"/>
      <c r="DB45" s="514"/>
      <c r="DC45" s="514"/>
      <c r="DD45" s="514"/>
      <c r="DE45" s="514"/>
      <c r="DF45" s="514"/>
      <c r="DG45" s="514"/>
      <c r="DH45" s="514"/>
      <c r="DI45" s="514"/>
      <c r="DJ45" s="514"/>
      <c r="DK45" s="514"/>
      <c r="DL45" s="514"/>
      <c r="DM45" s="514"/>
      <c r="DN45" s="514"/>
      <c r="DO45" s="514"/>
      <c r="DP45" s="514"/>
      <c r="DQ45" s="514"/>
      <c r="DR45" s="514"/>
      <c r="DS45" s="514"/>
      <c r="DT45" s="514"/>
      <c r="DU45" s="514"/>
      <c r="DV45" s="514"/>
      <c r="DW45" s="514"/>
      <c r="DX45" s="514"/>
      <c r="DY45" s="514"/>
      <c r="DZ45" s="514"/>
      <c r="EA45" s="514"/>
      <c r="EB45" s="514"/>
      <c r="EC45" s="514"/>
      <c r="ED45" s="514"/>
      <c r="EE45" s="514"/>
      <c r="EF45" s="514"/>
      <c r="EG45" s="514"/>
      <c r="EH45" s="514"/>
      <c r="EI45" s="514"/>
      <c r="EJ45" s="514"/>
      <c r="EK45" s="514"/>
      <c r="EL45" s="514"/>
      <c r="EM45" s="514"/>
      <c r="EN45" s="514"/>
      <c r="EO45" s="514"/>
      <c r="EP45" s="514"/>
      <c r="EQ45" s="514"/>
      <c r="ER45" s="514"/>
      <c r="ES45" s="514"/>
      <c r="ET45" s="514"/>
      <c r="EU45" s="514"/>
      <c r="EV45" s="514"/>
      <c r="EW45" s="514"/>
      <c r="EX45" s="514"/>
      <c r="EY45" s="514"/>
      <c r="EZ45" s="514"/>
      <c r="FA45" s="514"/>
      <c r="FB45" s="514"/>
      <c r="FC45" s="514"/>
      <c r="FD45" s="514"/>
    </row>
    <row r="46" spans="2:160" ht="19.899999999999999" customHeight="1">
      <c r="B46" s="117"/>
      <c r="C46" s="117"/>
      <c r="D46" s="117"/>
      <c r="E46" s="117"/>
      <c r="F46" s="117"/>
      <c r="G46" s="795"/>
      <c r="H46" s="797"/>
      <c r="I46" s="797"/>
      <c r="J46" s="797"/>
      <c r="K46" s="797"/>
      <c r="AB46" s="607"/>
      <c r="AC46" s="607"/>
      <c r="AD46" s="665"/>
      <c r="AE46" s="676"/>
      <c r="AF46" s="676"/>
      <c r="AG46" s="677"/>
      <c r="AH46" s="676" t="e">
        <f>SUM(AH43:AH45)</f>
        <v>#VALUE!</v>
      </c>
      <c r="AI46" s="667"/>
      <c r="AJ46" s="641"/>
      <c r="AK46" s="641"/>
      <c r="AL46" s="607"/>
      <c r="AM46" s="607"/>
      <c r="AN46" s="607"/>
      <c r="AO46" s="607"/>
      <c r="AP46" s="607"/>
      <c r="AQ46" s="607"/>
      <c r="AR46" s="607"/>
      <c r="AS46" s="607"/>
      <c r="AT46" s="607"/>
      <c r="AU46" s="607"/>
      <c r="AV46" s="607"/>
      <c r="AW46" s="607"/>
      <c r="AX46" s="607"/>
      <c r="AY46" s="607"/>
      <c r="AZ46" s="454"/>
      <c r="BA46" s="454"/>
      <c r="BB46" s="454"/>
      <c r="BC46" s="454"/>
      <c r="BD46" s="454"/>
      <c r="BE46" s="454"/>
      <c r="BF46" s="454"/>
      <c r="BG46" s="454"/>
      <c r="BH46" s="454"/>
      <c r="BI46" s="454"/>
      <c r="BJ46" s="454"/>
      <c r="BK46" s="454"/>
      <c r="BL46" s="454"/>
      <c r="BM46" s="454"/>
      <c r="BN46" s="514"/>
      <c r="BO46" s="514"/>
      <c r="BP46" s="514"/>
      <c r="BQ46" s="514"/>
      <c r="BR46" s="514"/>
      <c r="BS46" s="514"/>
      <c r="BT46" s="514"/>
      <c r="BU46" s="514"/>
      <c r="BV46" s="514"/>
      <c r="BW46" s="514"/>
      <c r="BX46" s="514"/>
      <c r="BY46" s="514"/>
      <c r="BZ46" s="514"/>
      <c r="CA46" s="514"/>
      <c r="CB46" s="514"/>
      <c r="CC46" s="514"/>
      <c r="CD46" s="514"/>
      <c r="CE46" s="514"/>
      <c r="CF46" s="514"/>
      <c r="CG46" s="514"/>
      <c r="CH46" s="514"/>
      <c r="CI46" s="514"/>
      <c r="CJ46" s="514"/>
      <c r="CK46" s="514"/>
      <c r="CL46" s="514"/>
      <c r="CM46" s="514"/>
      <c r="CN46" s="514"/>
      <c r="CO46" s="514"/>
      <c r="CP46" s="514"/>
      <c r="CQ46" s="514"/>
      <c r="CR46" s="514"/>
      <c r="CS46" s="514"/>
      <c r="CT46" s="514"/>
      <c r="CU46" s="514"/>
      <c r="CV46" s="514"/>
      <c r="CW46" s="514"/>
      <c r="CX46" s="514"/>
      <c r="CY46" s="514"/>
      <c r="CZ46" s="514"/>
      <c r="DA46" s="514"/>
      <c r="DB46" s="514"/>
      <c r="DC46" s="514"/>
      <c r="DD46" s="514"/>
      <c r="DE46" s="514"/>
      <c r="DF46" s="514"/>
      <c r="DG46" s="514"/>
      <c r="DH46" s="514"/>
      <c r="DI46" s="514"/>
      <c r="DJ46" s="514"/>
      <c r="DK46" s="514"/>
      <c r="DL46" s="514"/>
      <c r="DM46" s="514"/>
      <c r="DN46" s="514"/>
      <c r="DO46" s="514"/>
      <c r="DP46" s="514"/>
      <c r="DQ46" s="514"/>
      <c r="DR46" s="514"/>
      <c r="DS46" s="514"/>
      <c r="DT46" s="514"/>
      <c r="DU46" s="514"/>
      <c r="DV46" s="514"/>
      <c r="DW46" s="514"/>
      <c r="DX46" s="514"/>
      <c r="DY46" s="514"/>
      <c r="DZ46" s="514"/>
      <c r="EA46" s="514"/>
      <c r="EB46" s="514"/>
      <c r="EC46" s="514"/>
      <c r="ED46" s="514"/>
      <c r="EE46" s="514"/>
      <c r="EF46" s="514"/>
      <c r="EG46" s="514"/>
      <c r="EH46" s="514"/>
      <c r="EI46" s="514"/>
      <c r="EJ46" s="514"/>
      <c r="EK46" s="514"/>
      <c r="EL46" s="514"/>
      <c r="EM46" s="514"/>
      <c r="EN46" s="514"/>
      <c r="EO46" s="514"/>
      <c r="EP46" s="514"/>
      <c r="EQ46" s="514"/>
      <c r="ER46" s="514"/>
      <c r="ES46" s="514"/>
      <c r="ET46" s="514"/>
      <c r="EU46" s="514"/>
      <c r="EV46" s="514"/>
      <c r="EW46" s="514"/>
      <c r="EX46" s="514"/>
      <c r="EY46" s="514"/>
      <c r="EZ46" s="514"/>
      <c r="FA46" s="514"/>
      <c r="FB46" s="514"/>
      <c r="FC46" s="514"/>
      <c r="FD46" s="514"/>
    </row>
    <row r="47" spans="2:160" ht="19.899999999999999" customHeight="1">
      <c r="B47" s="117"/>
      <c r="C47" s="117"/>
      <c r="D47" s="117"/>
      <c r="E47" s="117"/>
      <c r="F47" s="117"/>
      <c r="G47" s="795"/>
      <c r="H47" s="797"/>
      <c r="I47" s="797"/>
      <c r="J47" s="797"/>
      <c r="K47" s="797"/>
      <c r="AD47" s="678"/>
      <c r="AE47" s="679"/>
      <c r="AF47" s="670"/>
      <c r="AG47" s="680"/>
      <c r="AH47" s="681"/>
      <c r="AI47" s="682"/>
      <c r="AJ47" s="683"/>
      <c r="AK47" s="683"/>
      <c r="AZ47" s="454"/>
      <c r="BA47" s="454"/>
      <c r="BB47" s="454"/>
      <c r="BC47" s="454"/>
      <c r="BD47" s="454"/>
      <c r="BE47" s="454"/>
      <c r="BF47" s="454"/>
      <c r="BG47" s="454"/>
      <c r="BH47" s="454"/>
      <c r="BI47" s="454"/>
      <c r="BJ47" s="454"/>
      <c r="BK47" s="454"/>
      <c r="BL47" s="454"/>
      <c r="BM47" s="454"/>
      <c r="BN47" s="514"/>
      <c r="BO47" s="514"/>
      <c r="BP47" s="514"/>
      <c r="BQ47" s="514"/>
      <c r="BR47" s="514"/>
      <c r="BS47" s="514"/>
      <c r="BT47" s="514"/>
      <c r="BU47" s="514"/>
      <c r="BV47" s="514"/>
      <c r="BW47" s="514"/>
      <c r="BX47" s="514"/>
      <c r="BY47" s="514"/>
      <c r="BZ47" s="514"/>
      <c r="CA47" s="514"/>
      <c r="CB47" s="514"/>
      <c r="CC47" s="514"/>
      <c r="CD47" s="514"/>
      <c r="CE47" s="514"/>
      <c r="CF47" s="514"/>
      <c r="CG47" s="514"/>
      <c r="CH47" s="514"/>
      <c r="CI47" s="514"/>
      <c r="CJ47" s="514"/>
      <c r="CK47" s="514"/>
      <c r="CL47" s="514"/>
      <c r="CM47" s="514"/>
      <c r="CN47" s="514"/>
      <c r="CO47" s="514"/>
      <c r="CP47" s="514"/>
      <c r="CQ47" s="514"/>
      <c r="CR47" s="514"/>
      <c r="CS47" s="514"/>
      <c r="CT47" s="514"/>
      <c r="CU47" s="514"/>
      <c r="CV47" s="514"/>
      <c r="CW47" s="514"/>
      <c r="CX47" s="514"/>
      <c r="CY47" s="514"/>
      <c r="CZ47" s="514"/>
      <c r="DA47" s="514"/>
      <c r="DB47" s="514"/>
      <c r="DC47" s="514"/>
      <c r="DD47" s="514"/>
      <c r="DE47" s="514"/>
      <c r="DF47" s="514"/>
      <c r="DG47" s="514"/>
      <c r="DH47" s="514"/>
      <c r="DI47" s="514"/>
      <c r="DJ47" s="514"/>
      <c r="DK47" s="514"/>
      <c r="DL47" s="514"/>
      <c r="DM47" s="514"/>
      <c r="DN47" s="514"/>
      <c r="DO47" s="514"/>
      <c r="DP47" s="514"/>
      <c r="DQ47" s="514"/>
      <c r="DR47" s="514"/>
      <c r="DS47" s="514"/>
      <c r="DT47" s="514"/>
      <c r="DU47" s="514"/>
      <c r="DV47" s="514"/>
      <c r="DW47" s="514"/>
      <c r="DX47" s="514"/>
      <c r="DY47" s="514"/>
      <c r="DZ47" s="514"/>
      <c r="EA47" s="514"/>
      <c r="EB47" s="514"/>
      <c r="EC47" s="514"/>
      <c r="ED47" s="514"/>
      <c r="EE47" s="514"/>
      <c r="EF47" s="514"/>
      <c r="EG47" s="514"/>
      <c r="EH47" s="514"/>
      <c r="EI47" s="514"/>
      <c r="EJ47" s="514"/>
      <c r="EK47" s="514"/>
      <c r="EL47" s="514"/>
      <c r="EM47" s="514"/>
      <c r="EN47" s="514"/>
      <c r="EO47" s="514"/>
      <c r="EP47" s="514"/>
      <c r="EQ47" s="514"/>
      <c r="ER47" s="514"/>
      <c r="ES47" s="514"/>
      <c r="ET47" s="514"/>
      <c r="EU47" s="514"/>
      <c r="EV47" s="514"/>
      <c r="EW47" s="514"/>
      <c r="EX47" s="514"/>
      <c r="EY47" s="514"/>
      <c r="EZ47" s="514"/>
      <c r="FA47" s="514"/>
      <c r="FB47" s="514"/>
      <c r="FC47" s="514"/>
      <c r="FD47" s="514"/>
    </row>
    <row r="48" spans="2:160" ht="19.899999999999999" customHeight="1">
      <c r="B48" s="117"/>
      <c r="C48" s="117"/>
      <c r="D48" s="117"/>
      <c r="E48" s="117"/>
      <c r="F48" s="117"/>
      <c r="G48" s="310"/>
      <c r="H48" s="296"/>
      <c r="I48" s="296"/>
      <c r="J48" s="296"/>
      <c r="K48" s="296"/>
      <c r="AD48" s="684" t="str">
        <f>IF(AG45&gt;0,"Ylimääräinen viivytyskapasiteetti","Puuttuva viivytyskapasiteetti")</f>
        <v>Ylimääräinen viivytyskapasiteetti</v>
      </c>
      <c r="AE48" s="685"/>
      <c r="AF48" s="668"/>
      <c r="AG48" s="675"/>
      <c r="AH48" s="686"/>
      <c r="AI48" s="683"/>
      <c r="AJ48" s="683"/>
      <c r="AK48" s="683"/>
      <c r="AZ48" s="454"/>
      <c r="BA48" s="454"/>
      <c r="BB48" s="454"/>
      <c r="BC48" s="454"/>
      <c r="BD48" s="454"/>
      <c r="BE48" s="454"/>
      <c r="BF48" s="454"/>
      <c r="BG48" s="454"/>
      <c r="BH48" s="454"/>
      <c r="BI48" s="454"/>
      <c r="BJ48" s="454"/>
      <c r="BK48" s="454"/>
      <c r="BL48" s="454"/>
      <c r="BM48" s="454"/>
      <c r="BN48" s="514"/>
      <c r="BO48" s="514"/>
      <c r="BP48" s="514"/>
      <c r="BQ48" s="514"/>
      <c r="BR48" s="514"/>
      <c r="BS48" s="514"/>
      <c r="BT48" s="514"/>
      <c r="BU48" s="514"/>
      <c r="BV48" s="514"/>
      <c r="BW48" s="514"/>
      <c r="BX48" s="514"/>
      <c r="BY48" s="514"/>
      <c r="BZ48" s="514"/>
      <c r="CA48" s="514"/>
      <c r="CB48" s="514"/>
      <c r="CC48" s="514"/>
      <c r="CD48" s="514"/>
      <c r="CE48" s="514"/>
      <c r="CF48" s="514"/>
      <c r="CG48" s="514"/>
      <c r="CH48" s="514"/>
      <c r="CI48" s="514"/>
      <c r="CJ48" s="514"/>
      <c r="CK48" s="514"/>
      <c r="CL48" s="514"/>
      <c r="CM48" s="514"/>
      <c r="CN48" s="514"/>
      <c r="CO48" s="514"/>
      <c r="CP48" s="514"/>
      <c r="CQ48" s="514"/>
      <c r="CR48" s="514"/>
      <c r="CS48" s="514"/>
      <c r="CT48" s="514"/>
      <c r="CU48" s="514"/>
      <c r="CV48" s="514"/>
      <c r="CW48" s="514"/>
      <c r="CX48" s="514"/>
      <c r="CY48" s="514"/>
      <c r="CZ48" s="514"/>
      <c r="DA48" s="514"/>
      <c r="DB48" s="514"/>
      <c r="DC48" s="514"/>
      <c r="DD48" s="514"/>
      <c r="DE48" s="514"/>
      <c r="DF48" s="514"/>
      <c r="DG48" s="514"/>
      <c r="DH48" s="514"/>
      <c r="DI48" s="514"/>
      <c r="DJ48" s="514"/>
      <c r="DK48" s="514"/>
      <c r="DL48" s="514"/>
      <c r="DM48" s="514"/>
      <c r="DN48" s="514"/>
      <c r="DO48" s="514"/>
      <c r="DP48" s="514"/>
      <c r="DQ48" s="514"/>
      <c r="DR48" s="514"/>
      <c r="DS48" s="514"/>
      <c r="DT48" s="514"/>
      <c r="DU48" s="514"/>
      <c r="DV48" s="514"/>
      <c r="DW48" s="514"/>
      <c r="DX48" s="514"/>
      <c r="DY48" s="514"/>
      <c r="DZ48" s="514"/>
      <c r="EA48" s="514"/>
      <c r="EB48" s="514"/>
      <c r="EC48" s="514"/>
      <c r="ED48" s="514"/>
      <c r="EE48" s="514"/>
      <c r="EF48" s="514"/>
      <c r="EG48" s="514"/>
      <c r="EH48" s="514"/>
      <c r="EI48" s="514"/>
      <c r="EJ48" s="514"/>
      <c r="EK48" s="514"/>
      <c r="EL48" s="514"/>
      <c r="EM48" s="514"/>
      <c r="EN48" s="514"/>
      <c r="EO48" s="514"/>
      <c r="EP48" s="514"/>
      <c r="EQ48" s="514"/>
      <c r="ER48" s="514"/>
      <c r="ES48" s="514"/>
      <c r="ET48" s="514"/>
      <c r="EU48" s="514"/>
      <c r="EV48" s="514"/>
      <c r="EW48" s="514"/>
      <c r="EX48" s="514"/>
      <c r="EY48" s="514"/>
      <c r="EZ48" s="514"/>
      <c r="FA48" s="514"/>
      <c r="FB48" s="514"/>
      <c r="FC48" s="514"/>
      <c r="FD48" s="514"/>
    </row>
    <row r="49" spans="1:160" ht="19.899999999999999" customHeight="1">
      <c r="B49" s="117"/>
      <c r="C49" s="303" t="s">
        <v>177</v>
      </c>
      <c r="D49" s="302"/>
      <c r="E49" s="302"/>
      <c r="F49" s="131"/>
      <c r="G49" s="313" t="s">
        <v>178</v>
      </c>
      <c r="H49" s="302"/>
      <c r="I49" s="302"/>
      <c r="J49" s="302"/>
      <c r="K49" s="302"/>
      <c r="L49" s="302"/>
      <c r="M49" s="302"/>
      <c r="N49" s="302"/>
      <c r="O49" s="302"/>
      <c r="P49" s="302"/>
      <c r="Q49" s="302"/>
      <c r="R49" s="302"/>
      <c r="S49" s="302"/>
      <c r="T49" s="302"/>
      <c r="U49" s="302"/>
      <c r="V49" s="302"/>
      <c r="AD49" s="668"/>
      <c r="AE49" s="687"/>
      <c r="AF49" s="668"/>
      <c r="AG49" s="688"/>
      <c r="AH49" s="688"/>
      <c r="AZ49" s="454"/>
      <c r="BA49" s="454"/>
      <c r="BB49" s="454"/>
      <c r="BC49" s="454"/>
      <c r="BD49" s="454"/>
      <c r="BE49" s="454"/>
      <c r="BF49" s="454"/>
      <c r="BG49" s="454"/>
      <c r="BH49" s="454"/>
      <c r="BI49" s="454"/>
      <c r="BJ49" s="454"/>
      <c r="BK49" s="454"/>
      <c r="BL49" s="454"/>
      <c r="BM49" s="454"/>
      <c r="BN49" s="514"/>
      <c r="BO49" s="514"/>
      <c r="BP49" s="514"/>
      <c r="BQ49" s="514"/>
      <c r="BR49" s="514"/>
      <c r="BS49" s="514"/>
      <c r="BT49" s="514"/>
      <c r="BU49" s="514"/>
      <c r="BV49" s="514"/>
      <c r="BW49" s="514"/>
      <c r="BX49" s="514"/>
      <c r="BY49" s="514"/>
      <c r="BZ49" s="514"/>
      <c r="CA49" s="514"/>
      <c r="CB49" s="514"/>
      <c r="CC49" s="514"/>
      <c r="CD49" s="514"/>
      <c r="CE49" s="514"/>
      <c r="CF49" s="514"/>
      <c r="CG49" s="514"/>
      <c r="CH49" s="514"/>
      <c r="CI49" s="514"/>
      <c r="CJ49" s="514"/>
      <c r="CK49" s="514"/>
      <c r="CL49" s="514"/>
      <c r="CM49" s="514"/>
      <c r="CN49" s="514"/>
      <c r="CO49" s="514"/>
      <c r="CP49" s="514"/>
      <c r="CQ49" s="514"/>
      <c r="CR49" s="514"/>
      <c r="CS49" s="514"/>
      <c r="CT49" s="514"/>
      <c r="CU49" s="514"/>
      <c r="CV49" s="514"/>
      <c r="CW49" s="514"/>
      <c r="CX49" s="514"/>
      <c r="CY49" s="514"/>
      <c r="CZ49" s="514"/>
      <c r="DA49" s="514"/>
      <c r="DB49" s="514"/>
      <c r="DC49" s="514"/>
      <c r="DD49" s="514"/>
      <c r="DE49" s="514"/>
      <c r="DF49" s="514"/>
      <c r="DG49" s="514"/>
      <c r="DH49" s="514"/>
      <c r="DI49" s="514"/>
      <c r="DJ49" s="514"/>
      <c r="DK49" s="514"/>
      <c r="DL49" s="514"/>
      <c r="DM49" s="514"/>
      <c r="DN49" s="514"/>
      <c r="DO49" s="514"/>
      <c r="DP49" s="514"/>
      <c r="DQ49" s="514"/>
      <c r="DR49" s="514"/>
      <c r="DS49" s="514"/>
      <c r="DT49" s="514"/>
      <c r="DU49" s="514"/>
      <c r="DV49" s="514"/>
      <c r="DW49" s="514"/>
      <c r="DX49" s="514"/>
      <c r="DY49" s="514"/>
      <c r="DZ49" s="514"/>
      <c r="EA49" s="514"/>
      <c r="EB49" s="514"/>
      <c r="EC49" s="514"/>
      <c r="ED49" s="514"/>
      <c r="EE49" s="514"/>
      <c r="EF49" s="514"/>
      <c r="EG49" s="514"/>
      <c r="EH49" s="514"/>
      <c r="EI49" s="514"/>
      <c r="EJ49" s="514"/>
      <c r="EK49" s="514"/>
      <c r="EL49" s="514"/>
      <c r="EM49" s="514"/>
      <c r="EN49" s="514"/>
      <c r="EO49" s="514"/>
      <c r="EP49" s="514"/>
      <c r="EQ49" s="514"/>
      <c r="ER49" s="514"/>
      <c r="ES49" s="514"/>
      <c r="ET49" s="514"/>
      <c r="EU49" s="514"/>
      <c r="EV49" s="514"/>
      <c r="EW49" s="514"/>
      <c r="EX49" s="514"/>
      <c r="EY49" s="514"/>
      <c r="EZ49" s="514"/>
      <c r="FA49" s="514"/>
      <c r="FB49" s="514"/>
      <c r="FC49" s="514"/>
      <c r="FD49" s="514"/>
    </row>
    <row r="50" spans="1:160" ht="19.899999999999999" customHeight="1">
      <c r="B50" s="117"/>
      <c r="C50" s="785" t="str">
        <f>IF(Rajaukset!$AE$19=TRUE, Rajaukset!AF$19,"")&amp;
IF(Rajaukset!AE19=TRUE,CHAR(10),"") &amp;
IF(Rajaukset!AE$20=TRUE, Rajaukset!$AF$20,"") &amp;
IF(Rajaukset!AE20=TRUE,CHAR(10),"") &amp;
IF(Rajaukset!$AE$21=TRUE, Rajaukset!$AF$21,"") &amp;
IF(Rajaukset!AE21=TRUE,CHAR(10),"") &amp;
IF(Rajaukset!$AE$22&gt;0.5, Rajaukset!$AF$22,"") &amp;
IF(Rajaukset!$AE$22=TRUE,CHAR(10),"") &amp;
IF(Rajaukset!$G$21&lt;0.1, Rajaukset!$AF$23,"") &amp;
IF(Rajaukset!$G$21&lt;0.1,CHAR(10),"") &amp;
IF(Rajaukset!$G$22&lt;0.1, Rajaukset!$AF$24,"")</f>
        <v>- Määritä viivyttävän rakenteen viivytystilavuuden keskisyvyys.
- Määritä biosuodatusalueen viivytysrakenteen keskisyvyys.</v>
      </c>
      <c r="D50" s="786"/>
      <c r="E50" s="787"/>
      <c r="F50" s="117"/>
      <c r="G50" s="776"/>
      <c r="H50" s="777"/>
      <c r="I50" s="777"/>
      <c r="J50" s="777"/>
      <c r="K50" s="777"/>
      <c r="L50" s="777"/>
      <c r="M50" s="777"/>
      <c r="N50" s="777"/>
      <c r="O50" s="777"/>
      <c r="P50" s="777"/>
      <c r="Q50" s="777"/>
      <c r="R50" s="777"/>
      <c r="S50" s="777"/>
      <c r="T50" s="777"/>
      <c r="U50" s="777"/>
      <c r="V50" s="778"/>
      <c r="AD50" s="668"/>
      <c r="AE50" s="687"/>
      <c r="AF50" s="668"/>
      <c r="AG50" s="688"/>
      <c r="AH50" s="688"/>
      <c r="AZ50" s="454"/>
      <c r="BA50" s="454"/>
      <c r="BB50" s="454"/>
      <c r="BC50" s="454"/>
      <c r="BD50" s="454"/>
      <c r="BE50" s="454"/>
      <c r="BF50" s="454"/>
      <c r="BG50" s="454"/>
      <c r="BH50" s="454"/>
      <c r="BI50" s="454"/>
      <c r="BJ50" s="454"/>
      <c r="BK50" s="454"/>
      <c r="BL50" s="454"/>
      <c r="BM50" s="454"/>
      <c r="BN50" s="514"/>
      <c r="BO50" s="514"/>
      <c r="BP50" s="514"/>
      <c r="BQ50" s="514"/>
      <c r="BR50" s="514"/>
      <c r="BS50" s="514"/>
      <c r="BT50" s="514"/>
      <c r="BU50" s="514"/>
      <c r="BV50" s="514"/>
      <c r="BW50" s="514"/>
      <c r="BX50" s="514"/>
      <c r="BY50" s="514"/>
      <c r="BZ50" s="514"/>
      <c r="CA50" s="514"/>
      <c r="CB50" s="514"/>
      <c r="CC50" s="514"/>
      <c r="CD50" s="514"/>
      <c r="CE50" s="514"/>
      <c r="CF50" s="514"/>
      <c r="CG50" s="514"/>
      <c r="CH50" s="514"/>
      <c r="CI50" s="514"/>
      <c r="CJ50" s="514"/>
      <c r="CK50" s="514"/>
      <c r="CL50" s="514"/>
      <c r="CM50" s="514"/>
      <c r="CN50" s="514"/>
      <c r="CO50" s="514"/>
      <c r="CP50" s="514"/>
      <c r="CQ50" s="514"/>
      <c r="CR50" s="514"/>
      <c r="CS50" s="514"/>
      <c r="CT50" s="514"/>
      <c r="CU50" s="514"/>
      <c r="CV50" s="514"/>
      <c r="CW50" s="514"/>
      <c r="CX50" s="514"/>
      <c r="CY50" s="514"/>
      <c r="CZ50" s="514"/>
      <c r="DA50" s="514"/>
      <c r="DB50" s="514"/>
      <c r="DC50" s="514"/>
      <c r="DD50" s="514"/>
      <c r="DE50" s="514"/>
      <c r="DF50" s="514"/>
      <c r="DG50" s="514"/>
      <c r="DH50" s="514"/>
      <c r="DI50" s="514"/>
      <c r="DJ50" s="514"/>
      <c r="DK50" s="514"/>
      <c r="DL50" s="514"/>
      <c r="DM50" s="514"/>
      <c r="DN50" s="514"/>
      <c r="DO50" s="514"/>
      <c r="DP50" s="514"/>
      <c r="DQ50" s="514"/>
      <c r="DR50" s="514"/>
      <c r="DS50" s="514"/>
      <c r="DT50" s="514"/>
      <c r="DU50" s="514"/>
      <c r="DV50" s="514"/>
      <c r="DW50" s="514"/>
      <c r="DX50" s="514"/>
      <c r="DY50" s="514"/>
      <c r="DZ50" s="514"/>
      <c r="EA50" s="514"/>
      <c r="EB50" s="514"/>
      <c r="EC50" s="514"/>
      <c r="ED50" s="514"/>
      <c r="EE50" s="514"/>
      <c r="EF50" s="514"/>
      <c r="EG50" s="514"/>
      <c r="EH50" s="514"/>
      <c r="EI50" s="514"/>
      <c r="EJ50" s="514"/>
      <c r="EK50" s="514"/>
      <c r="EL50" s="514"/>
      <c r="EM50" s="514"/>
      <c r="EN50" s="514"/>
      <c r="EO50" s="514"/>
      <c r="EP50" s="514"/>
      <c r="EQ50" s="514"/>
      <c r="ER50" s="514"/>
      <c r="ES50" s="514"/>
      <c r="ET50" s="514"/>
      <c r="EU50" s="514"/>
      <c r="EV50" s="514"/>
      <c r="EW50" s="514"/>
      <c r="EX50" s="514"/>
      <c r="EY50" s="514"/>
      <c r="EZ50" s="514"/>
      <c r="FA50" s="514"/>
      <c r="FB50" s="514"/>
      <c r="FC50" s="514"/>
      <c r="FD50" s="514"/>
    </row>
    <row r="51" spans="1:160" ht="19.899999999999999" customHeight="1">
      <c r="B51" s="117"/>
      <c r="C51" s="788"/>
      <c r="D51" s="789"/>
      <c r="E51" s="790"/>
      <c r="F51" s="117"/>
      <c r="G51" s="779"/>
      <c r="H51" s="780"/>
      <c r="I51" s="780"/>
      <c r="J51" s="780"/>
      <c r="K51" s="780"/>
      <c r="L51" s="780"/>
      <c r="M51" s="780"/>
      <c r="N51" s="780"/>
      <c r="O51" s="780"/>
      <c r="P51" s="780"/>
      <c r="Q51" s="780"/>
      <c r="R51" s="780"/>
      <c r="S51" s="780"/>
      <c r="T51" s="780"/>
      <c r="U51" s="780"/>
      <c r="V51" s="781"/>
      <c r="AD51" s="668"/>
      <c r="AE51" s="687"/>
      <c r="AF51" s="668"/>
      <c r="AG51" s="688"/>
      <c r="AH51" s="673" t="e">
        <f>IF($AG$42=0, "", IF($AG$44/$AG$42=0, "", $AG$44/$AG$42))</f>
        <v>#VALUE!</v>
      </c>
      <c r="AZ51" s="454"/>
      <c r="BA51" s="454"/>
      <c r="BB51" s="454"/>
      <c r="BC51" s="454"/>
      <c r="BD51" s="454"/>
      <c r="BE51" s="454"/>
      <c r="BF51" s="454"/>
      <c r="BG51" s="454"/>
      <c r="BH51" s="454"/>
      <c r="BI51" s="454"/>
      <c r="BJ51" s="454"/>
      <c r="BK51" s="454"/>
      <c r="BL51" s="454"/>
      <c r="BM51" s="454"/>
      <c r="BN51" s="514"/>
      <c r="BO51" s="514"/>
      <c r="BP51" s="514"/>
      <c r="BQ51" s="514"/>
      <c r="BR51" s="514"/>
      <c r="BS51" s="514"/>
      <c r="BT51" s="514"/>
      <c r="BU51" s="514"/>
      <c r="BV51" s="514"/>
      <c r="BW51" s="514"/>
      <c r="BX51" s="514"/>
      <c r="BY51" s="514"/>
      <c r="BZ51" s="514"/>
      <c r="CA51" s="514"/>
      <c r="CB51" s="514"/>
      <c r="CC51" s="514"/>
      <c r="CD51" s="514"/>
      <c r="CE51" s="514"/>
      <c r="CF51" s="514"/>
      <c r="CG51" s="514"/>
      <c r="CH51" s="514"/>
      <c r="CI51" s="514"/>
      <c r="CJ51" s="514"/>
      <c r="CK51" s="514"/>
      <c r="CL51" s="514"/>
      <c r="CM51" s="514"/>
      <c r="CN51" s="514"/>
      <c r="CO51" s="514"/>
      <c r="CP51" s="514"/>
      <c r="CQ51" s="514"/>
      <c r="CR51" s="514"/>
      <c r="CS51" s="514"/>
      <c r="CT51" s="514"/>
      <c r="CU51" s="514"/>
      <c r="CV51" s="514"/>
      <c r="CW51" s="514"/>
      <c r="CX51" s="514"/>
      <c r="CY51" s="514"/>
      <c r="CZ51" s="514"/>
      <c r="DA51" s="514"/>
      <c r="DB51" s="514"/>
      <c r="DC51" s="514"/>
      <c r="DD51" s="514"/>
      <c r="DE51" s="514"/>
      <c r="DF51" s="514"/>
      <c r="DG51" s="514"/>
      <c r="DH51" s="514"/>
      <c r="DI51" s="514"/>
      <c r="DJ51" s="514"/>
      <c r="DK51" s="514"/>
      <c r="DL51" s="514"/>
      <c r="DM51" s="514"/>
      <c r="DN51" s="514"/>
      <c r="DO51" s="514"/>
      <c r="DP51" s="514"/>
      <c r="DQ51" s="514"/>
      <c r="DR51" s="514"/>
      <c r="DS51" s="514"/>
      <c r="DT51" s="514"/>
      <c r="DU51" s="514"/>
      <c r="DV51" s="514"/>
      <c r="DW51" s="514"/>
      <c r="DX51" s="514"/>
      <c r="DY51" s="514"/>
      <c r="DZ51" s="514"/>
      <c r="EA51" s="514"/>
      <c r="EB51" s="514"/>
      <c r="EC51" s="514"/>
      <c r="ED51" s="514"/>
      <c r="EE51" s="514"/>
      <c r="EF51" s="514"/>
      <c r="EG51" s="514"/>
      <c r="EH51" s="514"/>
      <c r="EI51" s="514"/>
      <c r="EJ51" s="514"/>
      <c r="EK51" s="514"/>
      <c r="EL51" s="514"/>
      <c r="EM51" s="514"/>
      <c r="EN51" s="514"/>
      <c r="EO51" s="514"/>
      <c r="EP51" s="514"/>
      <c r="EQ51" s="514"/>
      <c r="ER51" s="514"/>
      <c r="ES51" s="514"/>
      <c r="ET51" s="514"/>
      <c r="EU51" s="514"/>
      <c r="EV51" s="514"/>
      <c r="EW51" s="514"/>
      <c r="EX51" s="514"/>
      <c r="EY51" s="514"/>
      <c r="EZ51" s="514"/>
      <c r="FA51" s="514"/>
      <c r="FB51" s="514"/>
      <c r="FC51" s="514"/>
      <c r="FD51" s="514"/>
    </row>
    <row r="52" spans="1:160" ht="19.899999999999999" customHeight="1">
      <c r="A52" s="117"/>
      <c r="B52" s="117"/>
      <c r="C52" s="788"/>
      <c r="D52" s="789"/>
      <c r="E52" s="790"/>
      <c r="F52" s="117"/>
      <c r="G52" s="779"/>
      <c r="H52" s="780"/>
      <c r="I52" s="780"/>
      <c r="J52" s="780"/>
      <c r="K52" s="780"/>
      <c r="L52" s="780"/>
      <c r="M52" s="780"/>
      <c r="N52" s="780"/>
      <c r="O52" s="780"/>
      <c r="P52" s="780"/>
      <c r="Q52" s="780"/>
      <c r="R52" s="780"/>
      <c r="S52" s="780"/>
      <c r="T52" s="780"/>
      <c r="U52" s="780"/>
      <c r="V52" s="781"/>
      <c r="AZ52" s="454"/>
      <c r="BA52" s="454"/>
      <c r="BB52" s="454"/>
      <c r="BC52" s="454"/>
      <c r="BD52" s="454"/>
      <c r="BE52" s="454"/>
      <c r="BF52" s="454"/>
      <c r="BG52" s="454"/>
      <c r="BH52" s="454"/>
      <c r="BI52" s="454"/>
      <c r="BJ52" s="454"/>
      <c r="BK52" s="454"/>
      <c r="BL52" s="454"/>
      <c r="BM52" s="454"/>
      <c r="BN52" s="514"/>
      <c r="BO52" s="514"/>
      <c r="BP52" s="514"/>
      <c r="BQ52" s="514"/>
      <c r="BR52" s="514"/>
      <c r="BS52" s="514"/>
      <c r="BT52" s="514"/>
      <c r="BU52" s="514"/>
      <c r="BV52" s="514"/>
      <c r="BW52" s="514"/>
      <c r="BX52" s="514"/>
      <c r="BY52" s="514"/>
      <c r="BZ52" s="514"/>
      <c r="CA52" s="514"/>
      <c r="CB52" s="514"/>
      <c r="CC52" s="514"/>
      <c r="CD52" s="514"/>
      <c r="CE52" s="514"/>
      <c r="CF52" s="514"/>
      <c r="CG52" s="514"/>
      <c r="CH52" s="514"/>
      <c r="CI52" s="514"/>
      <c r="CJ52" s="514"/>
      <c r="CK52" s="514"/>
      <c r="CL52" s="514"/>
      <c r="CM52" s="514"/>
      <c r="CN52" s="514"/>
      <c r="CO52" s="514"/>
      <c r="CP52" s="514"/>
      <c r="CQ52" s="514"/>
      <c r="CR52" s="514"/>
      <c r="CS52" s="514"/>
      <c r="CT52" s="514"/>
      <c r="CU52" s="514"/>
      <c r="CV52" s="514"/>
      <c r="CW52" s="514"/>
      <c r="CX52" s="514"/>
      <c r="CY52" s="514"/>
      <c r="CZ52" s="514"/>
      <c r="DA52" s="514"/>
      <c r="DB52" s="514"/>
      <c r="DC52" s="514"/>
      <c r="DD52" s="514"/>
      <c r="DE52" s="514"/>
      <c r="DF52" s="514"/>
      <c r="DG52" s="514"/>
      <c r="DH52" s="514"/>
      <c r="DI52" s="514"/>
      <c r="DJ52" s="514"/>
      <c r="DK52" s="514"/>
      <c r="DL52" s="514"/>
      <c r="DM52" s="514"/>
      <c r="DN52" s="514"/>
      <c r="DO52" s="514"/>
      <c r="DP52" s="514"/>
      <c r="DQ52" s="514"/>
      <c r="DR52" s="514"/>
      <c r="DS52" s="514"/>
      <c r="DT52" s="514"/>
      <c r="DU52" s="514"/>
      <c r="DV52" s="514"/>
      <c r="DW52" s="514"/>
      <c r="DX52" s="514"/>
      <c r="DY52" s="514"/>
      <c r="DZ52" s="514"/>
      <c r="EA52" s="514"/>
      <c r="EB52" s="514"/>
      <c r="EC52" s="514"/>
      <c r="ED52" s="514"/>
      <c r="EE52" s="514"/>
      <c r="EF52" s="514"/>
      <c r="EG52" s="514"/>
      <c r="EH52" s="514"/>
      <c r="EI52" s="514"/>
      <c r="EJ52" s="514"/>
      <c r="EK52" s="514"/>
      <c r="EL52" s="514"/>
      <c r="EM52" s="514"/>
      <c r="EN52" s="514"/>
      <c r="EO52" s="514"/>
      <c r="EP52" s="514"/>
      <c r="EQ52" s="514"/>
      <c r="ER52" s="514"/>
      <c r="ES52" s="514"/>
      <c r="ET52" s="514"/>
      <c r="EU52" s="514"/>
      <c r="EV52" s="514"/>
      <c r="EW52" s="514"/>
      <c r="EX52" s="514"/>
      <c r="EY52" s="514"/>
      <c r="EZ52" s="514"/>
      <c r="FA52" s="514"/>
      <c r="FB52" s="514"/>
      <c r="FC52" s="514"/>
      <c r="FD52" s="514"/>
    </row>
    <row r="53" spans="1:160" ht="19.899999999999999" customHeight="1">
      <c r="B53" s="117"/>
      <c r="C53" s="788"/>
      <c r="D53" s="789"/>
      <c r="E53" s="790"/>
      <c r="F53" s="117"/>
      <c r="G53" s="779"/>
      <c r="H53" s="780"/>
      <c r="I53" s="780"/>
      <c r="J53" s="780"/>
      <c r="K53" s="780"/>
      <c r="L53" s="780"/>
      <c r="M53" s="780"/>
      <c r="N53" s="780"/>
      <c r="O53" s="780"/>
      <c r="P53" s="780"/>
      <c r="Q53" s="780"/>
      <c r="R53" s="780"/>
      <c r="S53" s="780"/>
      <c r="T53" s="780"/>
      <c r="U53" s="780"/>
      <c r="V53" s="781"/>
      <c r="AH53" s="671"/>
      <c r="AZ53" s="454"/>
      <c r="BA53" s="454"/>
      <c r="BB53" s="454"/>
      <c r="BC53" s="454"/>
      <c r="BD53" s="454"/>
      <c r="BE53" s="454"/>
      <c r="BF53" s="454"/>
      <c r="BG53" s="454"/>
      <c r="BH53" s="454"/>
      <c r="BI53" s="454"/>
      <c r="BJ53" s="454"/>
      <c r="BK53" s="454"/>
      <c r="BL53" s="454"/>
      <c r="BM53" s="454"/>
      <c r="BN53" s="514"/>
      <c r="BO53" s="514"/>
      <c r="BP53" s="514"/>
      <c r="BQ53" s="514"/>
      <c r="BR53" s="514"/>
      <c r="BS53" s="514"/>
      <c r="BT53" s="514"/>
      <c r="BU53" s="514"/>
      <c r="BV53" s="514"/>
      <c r="BW53" s="514"/>
      <c r="BX53" s="514"/>
      <c r="BY53" s="514"/>
      <c r="BZ53" s="514"/>
      <c r="CA53" s="514"/>
      <c r="CB53" s="514"/>
      <c r="CC53" s="514"/>
      <c r="CD53" s="514"/>
      <c r="CE53" s="514"/>
      <c r="CF53" s="514"/>
      <c r="CG53" s="514"/>
      <c r="CH53" s="514"/>
      <c r="CI53" s="514"/>
      <c r="CJ53" s="514"/>
      <c r="CK53" s="514"/>
      <c r="CL53" s="514"/>
      <c r="CM53" s="514"/>
      <c r="CN53" s="514"/>
      <c r="CO53" s="514"/>
      <c r="CP53" s="514"/>
      <c r="CQ53" s="514"/>
      <c r="CR53" s="514"/>
      <c r="CS53" s="514"/>
      <c r="CT53" s="514"/>
      <c r="CU53" s="514"/>
      <c r="CV53" s="514"/>
      <c r="CW53" s="514"/>
      <c r="CX53" s="514"/>
      <c r="CY53" s="514"/>
      <c r="CZ53" s="514"/>
      <c r="DA53" s="514"/>
      <c r="DB53" s="514"/>
      <c r="DC53" s="514"/>
      <c r="DD53" s="514"/>
      <c r="DE53" s="514"/>
      <c r="DF53" s="514"/>
      <c r="DG53" s="514"/>
      <c r="DH53" s="514"/>
      <c r="DI53" s="514"/>
      <c r="DJ53" s="514"/>
      <c r="DK53" s="514"/>
      <c r="DL53" s="514"/>
      <c r="DM53" s="514"/>
      <c r="DN53" s="514"/>
      <c r="DO53" s="514"/>
      <c r="DP53" s="514"/>
      <c r="DQ53" s="514"/>
      <c r="DR53" s="514"/>
      <c r="DS53" s="514"/>
      <c r="DT53" s="514"/>
      <c r="DU53" s="514"/>
      <c r="DV53" s="514"/>
      <c r="DW53" s="514"/>
      <c r="DX53" s="514"/>
      <c r="DY53" s="514"/>
      <c r="DZ53" s="514"/>
      <c r="EA53" s="514"/>
      <c r="EB53" s="514"/>
      <c r="EC53" s="514"/>
      <c r="ED53" s="514"/>
      <c r="EE53" s="514"/>
      <c r="EF53" s="514"/>
      <c r="EG53" s="514"/>
      <c r="EH53" s="514"/>
      <c r="EI53" s="514"/>
      <c r="EJ53" s="514"/>
      <c r="EK53" s="514"/>
      <c r="EL53" s="514"/>
      <c r="EM53" s="514"/>
      <c r="EN53" s="514"/>
      <c r="EO53" s="514"/>
      <c r="EP53" s="514"/>
      <c r="EQ53" s="514"/>
      <c r="ER53" s="514"/>
      <c r="ES53" s="514"/>
      <c r="ET53" s="514"/>
      <c r="EU53" s="514"/>
      <c r="EV53" s="514"/>
      <c r="EW53" s="514"/>
      <c r="EX53" s="514"/>
      <c r="EY53" s="514"/>
      <c r="EZ53" s="514"/>
      <c r="FA53" s="514"/>
      <c r="FB53" s="514"/>
      <c r="FC53" s="514"/>
      <c r="FD53" s="514"/>
    </row>
    <row r="54" spans="1:160" ht="19.899999999999999" customHeight="1">
      <c r="B54" s="117"/>
      <c r="C54" s="788"/>
      <c r="D54" s="789"/>
      <c r="E54" s="790"/>
      <c r="F54" s="117"/>
      <c r="G54" s="779"/>
      <c r="H54" s="780"/>
      <c r="I54" s="780"/>
      <c r="J54" s="780"/>
      <c r="K54" s="780"/>
      <c r="L54" s="780"/>
      <c r="M54" s="780"/>
      <c r="N54" s="780"/>
      <c r="O54" s="780"/>
      <c r="P54" s="780"/>
      <c r="Q54" s="780"/>
      <c r="R54" s="780"/>
      <c r="S54" s="780"/>
      <c r="T54" s="780"/>
      <c r="U54" s="780"/>
      <c r="V54" s="781"/>
      <c r="AZ54" s="454"/>
      <c r="BA54" s="454"/>
      <c r="BB54" s="454"/>
      <c r="BC54" s="454"/>
      <c r="BD54" s="454"/>
      <c r="BE54" s="454"/>
      <c r="BF54" s="454"/>
      <c r="BG54" s="454"/>
      <c r="BH54" s="454"/>
      <c r="BI54" s="454"/>
      <c r="BJ54" s="454"/>
      <c r="BK54" s="454"/>
      <c r="BL54" s="454"/>
      <c r="BM54" s="454"/>
      <c r="BN54" s="514"/>
      <c r="BO54" s="514"/>
      <c r="BP54" s="514"/>
      <c r="BQ54" s="514"/>
      <c r="BR54" s="514"/>
      <c r="BS54" s="514"/>
      <c r="BT54" s="514"/>
      <c r="BU54" s="514"/>
      <c r="BV54" s="514"/>
      <c r="BW54" s="514"/>
      <c r="BX54" s="514"/>
      <c r="BY54" s="514"/>
      <c r="BZ54" s="514"/>
      <c r="CA54" s="514"/>
      <c r="CB54" s="514"/>
      <c r="CC54" s="514"/>
      <c r="CD54" s="514"/>
      <c r="CE54" s="514"/>
      <c r="CF54" s="514"/>
      <c r="CG54" s="514"/>
      <c r="CH54" s="514"/>
      <c r="CI54" s="514"/>
      <c r="CJ54" s="514"/>
      <c r="CK54" s="514"/>
      <c r="CL54" s="514"/>
      <c r="CM54" s="514"/>
      <c r="CN54" s="514"/>
      <c r="CO54" s="514"/>
      <c r="CP54" s="514"/>
      <c r="CQ54" s="514"/>
      <c r="CR54" s="514"/>
      <c r="CS54" s="514"/>
      <c r="CT54" s="514"/>
      <c r="CU54" s="514"/>
      <c r="CV54" s="514"/>
      <c r="CW54" s="514"/>
      <c r="CX54" s="514"/>
      <c r="CY54" s="514"/>
      <c r="CZ54" s="514"/>
      <c r="DA54" s="514"/>
      <c r="DB54" s="514"/>
      <c r="DC54" s="514"/>
      <c r="DD54" s="514"/>
      <c r="DE54" s="514"/>
      <c r="DF54" s="514"/>
      <c r="DG54" s="514"/>
      <c r="DH54" s="514"/>
      <c r="DI54" s="514"/>
      <c r="DJ54" s="514"/>
      <c r="DK54" s="514"/>
      <c r="DL54" s="514"/>
      <c r="DM54" s="514"/>
      <c r="DN54" s="514"/>
      <c r="DO54" s="514"/>
      <c r="DP54" s="514"/>
      <c r="DQ54" s="514"/>
      <c r="DR54" s="514"/>
      <c r="DS54" s="514"/>
      <c r="DT54" s="514"/>
      <c r="DU54" s="514"/>
      <c r="DV54" s="514"/>
      <c r="DW54" s="514"/>
      <c r="DX54" s="514"/>
      <c r="DY54" s="514"/>
      <c r="DZ54" s="514"/>
      <c r="EA54" s="514"/>
      <c r="EB54" s="514"/>
      <c r="EC54" s="514"/>
      <c r="ED54" s="514"/>
      <c r="EE54" s="514"/>
      <c r="EF54" s="514"/>
      <c r="EG54" s="514"/>
      <c r="EH54" s="514"/>
      <c r="EI54" s="514"/>
      <c r="EJ54" s="514"/>
      <c r="EK54" s="514"/>
      <c r="EL54" s="514"/>
      <c r="EM54" s="514"/>
      <c r="EN54" s="514"/>
      <c r="EO54" s="514"/>
      <c r="EP54" s="514"/>
      <c r="EQ54" s="514"/>
      <c r="ER54" s="514"/>
      <c r="ES54" s="514"/>
      <c r="ET54" s="514"/>
      <c r="EU54" s="514"/>
      <c r="EV54" s="514"/>
      <c r="EW54" s="514"/>
      <c r="EX54" s="514"/>
      <c r="EY54" s="514"/>
      <c r="EZ54" s="514"/>
      <c r="FA54" s="514"/>
      <c r="FB54" s="514"/>
      <c r="FC54" s="514"/>
      <c r="FD54" s="514"/>
    </row>
    <row r="55" spans="1:160" ht="19.899999999999999" customHeight="1">
      <c r="B55" s="117"/>
      <c r="C55" s="791"/>
      <c r="D55" s="792"/>
      <c r="E55" s="793"/>
      <c r="F55" s="117"/>
      <c r="G55" s="782"/>
      <c r="H55" s="783"/>
      <c r="I55" s="783"/>
      <c r="J55" s="783"/>
      <c r="K55" s="783"/>
      <c r="L55" s="783"/>
      <c r="M55" s="783"/>
      <c r="N55" s="783"/>
      <c r="O55" s="783"/>
      <c r="P55" s="783"/>
      <c r="Q55" s="783"/>
      <c r="R55" s="783"/>
      <c r="S55" s="783"/>
      <c r="T55" s="783"/>
      <c r="U55" s="783"/>
      <c r="V55" s="784"/>
      <c r="AZ55" s="454"/>
      <c r="BA55" s="454"/>
      <c r="BB55" s="454"/>
      <c r="BC55" s="454"/>
      <c r="BD55" s="454"/>
      <c r="BE55" s="454"/>
      <c r="BF55" s="454"/>
      <c r="BG55" s="454"/>
      <c r="BH55" s="454"/>
      <c r="BI55" s="454"/>
      <c r="BJ55" s="454"/>
      <c r="BK55" s="454"/>
      <c r="BL55" s="454"/>
      <c r="BM55" s="454"/>
      <c r="BN55" s="514"/>
      <c r="BO55" s="514"/>
      <c r="BP55" s="514"/>
      <c r="BQ55" s="514"/>
      <c r="BR55" s="514"/>
      <c r="BS55" s="514"/>
      <c r="BT55" s="514"/>
      <c r="BU55" s="514"/>
      <c r="BV55" s="514"/>
      <c r="BW55" s="514"/>
      <c r="BX55" s="514"/>
      <c r="BY55" s="514"/>
      <c r="BZ55" s="514"/>
      <c r="CA55" s="514"/>
      <c r="CB55" s="514"/>
      <c r="CC55" s="514"/>
      <c r="CD55" s="514"/>
      <c r="CE55" s="514"/>
      <c r="CF55" s="514"/>
      <c r="CG55" s="514"/>
      <c r="CH55" s="514"/>
      <c r="CI55" s="514"/>
      <c r="CJ55" s="514"/>
      <c r="CK55" s="514"/>
      <c r="CL55" s="514"/>
      <c r="CM55" s="514"/>
      <c r="CN55" s="514"/>
      <c r="CO55" s="514"/>
      <c r="CP55" s="514"/>
      <c r="CQ55" s="514"/>
      <c r="CR55" s="514"/>
      <c r="CS55" s="514"/>
      <c r="CT55" s="514"/>
      <c r="CU55" s="514"/>
      <c r="CV55" s="514"/>
      <c r="CW55" s="514"/>
      <c r="CX55" s="514"/>
      <c r="CY55" s="514"/>
      <c r="CZ55" s="514"/>
      <c r="DA55" s="514"/>
      <c r="DB55" s="514"/>
      <c r="DC55" s="514"/>
      <c r="DD55" s="514"/>
      <c r="DE55" s="514"/>
      <c r="DF55" s="514"/>
      <c r="DG55" s="514"/>
      <c r="DH55" s="514"/>
      <c r="DI55" s="514"/>
      <c r="DJ55" s="514"/>
      <c r="DK55" s="514"/>
      <c r="DL55" s="514"/>
      <c r="DM55" s="514"/>
      <c r="DN55" s="514"/>
      <c r="DO55" s="514"/>
      <c r="DP55" s="514"/>
      <c r="DQ55" s="514"/>
      <c r="DR55" s="514"/>
      <c r="DS55" s="514"/>
      <c r="DT55" s="514"/>
      <c r="DU55" s="514"/>
      <c r="DV55" s="514"/>
      <c r="DW55" s="514"/>
      <c r="DX55" s="514"/>
      <c r="DY55" s="514"/>
      <c r="DZ55" s="514"/>
      <c r="EA55" s="514"/>
      <c r="EB55" s="514"/>
      <c r="EC55" s="514"/>
      <c r="ED55" s="514"/>
      <c r="EE55" s="514"/>
      <c r="EF55" s="514"/>
      <c r="EG55" s="514"/>
      <c r="EH55" s="514"/>
      <c r="EI55" s="514"/>
      <c r="EJ55" s="514"/>
      <c r="EK55" s="514"/>
      <c r="EL55" s="514"/>
      <c r="EM55" s="514"/>
      <c r="EN55" s="514"/>
      <c r="EO55" s="514"/>
      <c r="EP55" s="514"/>
      <c r="EQ55" s="514"/>
      <c r="ER55" s="514"/>
      <c r="ES55" s="514"/>
      <c r="ET55" s="514"/>
      <c r="EU55" s="514"/>
      <c r="EV55" s="514"/>
      <c r="EW55" s="514"/>
      <c r="EX55" s="514"/>
      <c r="EY55" s="514"/>
      <c r="EZ55" s="514"/>
      <c r="FA55" s="514"/>
      <c r="FB55" s="514"/>
      <c r="FC55" s="514"/>
      <c r="FD55" s="514"/>
    </row>
    <row r="56" spans="1:160" ht="19.899999999999999" customHeight="1">
      <c r="B56" s="117"/>
      <c r="C56" s="301"/>
      <c r="D56" s="301"/>
      <c r="E56" s="301"/>
      <c r="F56" s="117"/>
      <c r="G56" s="311"/>
      <c r="H56" s="117"/>
      <c r="I56" s="117"/>
      <c r="J56" s="117"/>
      <c r="K56" s="117"/>
      <c r="AZ56" s="454"/>
      <c r="BA56" s="454"/>
      <c r="BB56" s="454"/>
      <c r="BC56" s="454"/>
      <c r="BD56" s="454"/>
      <c r="BE56" s="454"/>
      <c r="BF56" s="454"/>
      <c r="BG56" s="454"/>
      <c r="BH56" s="454"/>
      <c r="BI56" s="454"/>
      <c r="BJ56" s="454"/>
      <c r="BK56" s="454"/>
      <c r="BL56" s="454"/>
      <c r="BM56" s="454"/>
      <c r="BN56" s="514"/>
      <c r="BO56" s="514"/>
      <c r="BP56" s="514"/>
      <c r="BQ56" s="514"/>
      <c r="BR56" s="514"/>
      <c r="BS56" s="514"/>
      <c r="BT56" s="514"/>
      <c r="BU56" s="514"/>
      <c r="BV56" s="514"/>
      <c r="BW56" s="514"/>
      <c r="BX56" s="514"/>
      <c r="BY56" s="514"/>
      <c r="BZ56" s="514"/>
      <c r="CA56" s="514"/>
      <c r="CB56" s="514"/>
      <c r="CC56" s="514"/>
      <c r="CD56" s="514"/>
      <c r="CE56" s="514"/>
      <c r="CF56" s="514"/>
      <c r="CG56" s="514"/>
      <c r="CH56" s="514"/>
      <c r="CI56" s="514"/>
      <c r="CJ56" s="514"/>
      <c r="CK56" s="514"/>
      <c r="CL56" s="514"/>
      <c r="CM56" s="514"/>
      <c r="CN56" s="514"/>
      <c r="CO56" s="514"/>
      <c r="CP56" s="514"/>
      <c r="CQ56" s="514"/>
      <c r="CR56" s="514"/>
      <c r="CS56" s="514"/>
      <c r="CT56" s="514"/>
      <c r="CU56" s="514"/>
      <c r="CV56" s="514"/>
      <c r="CW56" s="514"/>
      <c r="CX56" s="514"/>
      <c r="CY56" s="514"/>
      <c r="CZ56" s="514"/>
      <c r="DA56" s="514"/>
      <c r="DB56" s="514"/>
      <c r="DC56" s="514"/>
      <c r="DD56" s="514"/>
      <c r="DE56" s="514"/>
      <c r="DF56" s="514"/>
      <c r="DG56" s="514"/>
      <c r="DH56" s="514"/>
      <c r="DI56" s="514"/>
      <c r="DJ56" s="514"/>
      <c r="DK56" s="514"/>
      <c r="DL56" s="514"/>
      <c r="DM56" s="514"/>
      <c r="DN56" s="514"/>
      <c r="DO56" s="514"/>
      <c r="DP56" s="514"/>
      <c r="DQ56" s="514"/>
      <c r="DR56" s="514"/>
      <c r="DS56" s="514"/>
      <c r="DT56" s="514"/>
      <c r="DU56" s="514"/>
      <c r="DV56" s="514"/>
      <c r="DW56" s="514"/>
      <c r="DX56" s="514"/>
      <c r="DY56" s="514"/>
      <c r="DZ56" s="514"/>
      <c r="EA56" s="514"/>
      <c r="EB56" s="514"/>
      <c r="EC56" s="514"/>
      <c r="ED56" s="514"/>
      <c r="EE56" s="514"/>
      <c r="EF56" s="514"/>
      <c r="EG56" s="514"/>
      <c r="EH56" s="514"/>
      <c r="EI56" s="514"/>
      <c r="EJ56" s="514"/>
      <c r="EK56" s="514"/>
      <c r="EL56" s="514"/>
      <c r="EM56" s="514"/>
      <c r="EN56" s="514"/>
      <c r="EO56" s="514"/>
      <c r="EP56" s="514"/>
      <c r="EQ56" s="514"/>
      <c r="ER56" s="514"/>
      <c r="ES56" s="514"/>
      <c r="ET56" s="514"/>
      <c r="EU56" s="514"/>
      <c r="EV56" s="514"/>
      <c r="EW56" s="514"/>
      <c r="EX56" s="514"/>
      <c r="EY56" s="514"/>
      <c r="EZ56" s="514"/>
      <c r="FA56" s="514"/>
      <c r="FB56" s="514"/>
      <c r="FC56" s="514"/>
      <c r="FD56" s="514"/>
    </row>
    <row r="57" spans="1:160" ht="19.899999999999999" customHeight="1">
      <c r="B57" s="117"/>
      <c r="C57" s="117"/>
      <c r="D57" s="117"/>
      <c r="E57" s="117"/>
      <c r="F57" s="117"/>
      <c r="G57" s="311"/>
      <c r="H57" s="117"/>
      <c r="I57" s="117"/>
      <c r="J57" s="117"/>
      <c r="K57" s="117"/>
      <c r="AZ57" s="454"/>
      <c r="BA57" s="454"/>
      <c r="BB57" s="454"/>
      <c r="BC57" s="454"/>
      <c r="BD57" s="454"/>
      <c r="BE57" s="454"/>
      <c r="BF57" s="454"/>
      <c r="BG57" s="454"/>
      <c r="BH57" s="454"/>
      <c r="BI57" s="454"/>
      <c r="BJ57" s="454"/>
      <c r="BK57" s="454"/>
      <c r="BL57" s="454"/>
      <c r="BM57" s="454"/>
      <c r="BN57" s="514"/>
      <c r="BO57" s="514"/>
      <c r="BP57" s="514"/>
      <c r="BQ57" s="514"/>
      <c r="BR57" s="514"/>
      <c r="BS57" s="514"/>
      <c r="BT57" s="514"/>
      <c r="BU57" s="514"/>
      <c r="BV57" s="514"/>
      <c r="BW57" s="514"/>
      <c r="BX57" s="514"/>
      <c r="BY57" s="514"/>
      <c r="BZ57" s="514"/>
      <c r="CA57" s="514"/>
      <c r="CB57" s="514"/>
      <c r="CC57" s="514"/>
      <c r="CD57" s="514"/>
      <c r="CE57" s="514"/>
      <c r="CF57" s="514"/>
      <c r="CG57" s="514"/>
      <c r="CH57" s="514"/>
      <c r="CI57" s="514"/>
      <c r="CJ57" s="514"/>
      <c r="CK57" s="514"/>
      <c r="CL57" s="514"/>
      <c r="CM57" s="514"/>
      <c r="CN57" s="514"/>
      <c r="CO57" s="514"/>
      <c r="CP57" s="514"/>
      <c r="CQ57" s="514"/>
      <c r="CR57" s="514"/>
      <c r="CS57" s="514"/>
      <c r="CT57" s="514"/>
      <c r="CU57" s="514"/>
      <c r="CV57" s="514"/>
      <c r="CW57" s="514"/>
      <c r="CX57" s="514"/>
      <c r="CY57" s="514"/>
      <c r="CZ57" s="514"/>
      <c r="DA57" s="514"/>
      <c r="DB57" s="514"/>
      <c r="DC57" s="514"/>
      <c r="DD57" s="514"/>
      <c r="DE57" s="514"/>
      <c r="DF57" s="514"/>
      <c r="DG57" s="514"/>
      <c r="DH57" s="514"/>
      <c r="DI57" s="514"/>
      <c r="DJ57" s="514"/>
      <c r="DK57" s="514"/>
      <c r="DL57" s="514"/>
      <c r="DM57" s="514"/>
      <c r="DN57" s="514"/>
      <c r="DO57" s="514"/>
      <c r="DP57" s="514"/>
      <c r="DQ57" s="514"/>
      <c r="DR57" s="514"/>
      <c r="DS57" s="514"/>
      <c r="DT57" s="514"/>
      <c r="DU57" s="514"/>
      <c r="DV57" s="514"/>
      <c r="DW57" s="514"/>
      <c r="DX57" s="514"/>
      <c r="DY57" s="514"/>
      <c r="DZ57" s="514"/>
      <c r="EA57" s="514"/>
      <c r="EB57" s="514"/>
      <c r="EC57" s="514"/>
      <c r="ED57" s="514"/>
      <c r="EE57" s="514"/>
      <c r="EF57" s="514"/>
      <c r="EG57" s="514"/>
      <c r="EH57" s="514"/>
      <c r="EI57" s="514"/>
      <c r="EJ57" s="514"/>
      <c r="EK57" s="514"/>
      <c r="EL57" s="514"/>
      <c r="EM57" s="514"/>
      <c r="EN57" s="514"/>
      <c r="EO57" s="514"/>
      <c r="EP57" s="514"/>
      <c r="EQ57" s="514"/>
      <c r="ER57" s="514"/>
      <c r="ES57" s="514"/>
      <c r="ET57" s="514"/>
      <c r="EU57" s="514"/>
      <c r="EV57" s="514"/>
      <c r="EW57" s="514"/>
      <c r="EX57" s="514"/>
      <c r="EY57" s="514"/>
      <c r="EZ57" s="514"/>
      <c r="FA57" s="514"/>
      <c r="FB57" s="514"/>
      <c r="FC57" s="514"/>
      <c r="FD57" s="514"/>
    </row>
    <row r="58" spans="1:160" ht="19.899999999999999" customHeight="1">
      <c r="B58" s="117"/>
      <c r="C58" s="304" t="s">
        <v>141</v>
      </c>
      <c r="D58" s="117"/>
      <c r="E58" s="117"/>
      <c r="F58" s="117"/>
      <c r="G58" s="311"/>
      <c r="H58" s="117"/>
      <c r="I58" s="117"/>
      <c r="J58" s="117"/>
      <c r="K58" s="117"/>
      <c r="AZ58" s="454"/>
      <c r="BA58" s="454"/>
      <c r="BB58" s="454"/>
      <c r="BC58" s="454"/>
      <c r="BD58" s="454"/>
      <c r="BE58" s="454"/>
      <c r="BF58" s="454"/>
      <c r="BG58" s="454"/>
      <c r="BH58" s="454"/>
      <c r="BI58" s="454"/>
      <c r="BJ58" s="454"/>
      <c r="BK58" s="454"/>
      <c r="BL58" s="454"/>
      <c r="BM58" s="454"/>
      <c r="BN58" s="514"/>
      <c r="BO58" s="514"/>
      <c r="BP58" s="514"/>
      <c r="BQ58" s="514"/>
      <c r="BR58" s="514"/>
      <c r="BS58" s="514"/>
      <c r="BT58" s="514"/>
      <c r="BU58" s="514"/>
      <c r="BV58" s="514"/>
      <c r="BW58" s="514"/>
      <c r="BX58" s="514"/>
      <c r="BY58" s="514"/>
      <c r="BZ58" s="514"/>
      <c r="CA58" s="514"/>
      <c r="CB58" s="514"/>
      <c r="CC58" s="514"/>
      <c r="CD58" s="514"/>
      <c r="CE58" s="514"/>
      <c r="CF58" s="514"/>
      <c r="CG58" s="514"/>
      <c r="CH58" s="514"/>
      <c r="CI58" s="514"/>
      <c r="CJ58" s="514"/>
      <c r="CK58" s="514"/>
      <c r="CL58" s="514"/>
      <c r="CM58" s="514"/>
      <c r="CN58" s="514"/>
      <c r="CO58" s="514"/>
      <c r="CP58" s="514"/>
      <c r="CQ58" s="514"/>
      <c r="CR58" s="514"/>
      <c r="CS58" s="514"/>
      <c r="CT58" s="514"/>
      <c r="CU58" s="514"/>
      <c r="CV58" s="514"/>
      <c r="CW58" s="514"/>
      <c r="CX58" s="514"/>
      <c r="CY58" s="514"/>
      <c r="CZ58" s="514"/>
      <c r="DA58" s="514"/>
      <c r="DB58" s="514"/>
      <c r="DC58" s="514"/>
      <c r="DD58" s="514"/>
      <c r="DE58" s="514"/>
      <c r="DF58" s="514"/>
      <c r="DG58" s="514"/>
      <c r="DH58" s="514"/>
      <c r="DI58" s="514"/>
      <c r="DJ58" s="514"/>
      <c r="DK58" s="514"/>
      <c r="DL58" s="514"/>
      <c r="DM58" s="514"/>
      <c r="DN58" s="514"/>
      <c r="DO58" s="514"/>
      <c r="DP58" s="514"/>
      <c r="DQ58" s="514"/>
      <c r="DR58" s="514"/>
      <c r="DS58" s="514"/>
      <c r="DT58" s="514"/>
      <c r="DU58" s="514"/>
      <c r="DV58" s="514"/>
      <c r="DW58" s="514"/>
      <c r="DX58" s="514"/>
      <c r="DY58" s="514"/>
      <c r="DZ58" s="514"/>
      <c r="EA58" s="514"/>
      <c r="EB58" s="514"/>
      <c r="EC58" s="514"/>
      <c r="ED58" s="514"/>
      <c r="EE58" s="514"/>
      <c r="EF58" s="514"/>
      <c r="EG58" s="514"/>
      <c r="EH58" s="514"/>
      <c r="EI58" s="514"/>
      <c r="EJ58" s="514"/>
      <c r="EK58" s="514"/>
      <c r="EL58" s="514"/>
      <c r="EM58" s="514"/>
      <c r="EN58" s="514"/>
      <c r="EO58" s="514"/>
      <c r="EP58" s="514"/>
      <c r="EQ58" s="514"/>
      <c r="ER58" s="514"/>
      <c r="ES58" s="514"/>
      <c r="ET58" s="514"/>
      <c r="EU58" s="514"/>
      <c r="EV58" s="514"/>
      <c r="EW58" s="514"/>
      <c r="EX58" s="514"/>
      <c r="EY58" s="514"/>
      <c r="EZ58" s="514"/>
      <c r="FA58" s="514"/>
      <c r="FB58" s="514"/>
      <c r="FC58" s="514"/>
      <c r="FD58" s="514"/>
    </row>
    <row r="59" spans="1:160" ht="19.899999999999999" customHeight="1">
      <c r="B59" s="117"/>
      <c r="C59" s="117"/>
      <c r="D59" s="117"/>
      <c r="E59" s="117"/>
      <c r="F59" s="117"/>
      <c r="G59" s="311"/>
      <c r="H59" s="117"/>
      <c r="I59" s="117"/>
      <c r="J59" s="117"/>
      <c r="K59" s="117"/>
      <c r="AI59" s="454" t="e">
        <f>IF($AG$42=0, "", IF($AG$44/$AG$42=0, "", $AG$44/$AG$42))</f>
        <v>#VALUE!</v>
      </c>
      <c r="AZ59" s="454"/>
      <c r="BA59" s="454"/>
      <c r="BB59" s="454"/>
      <c r="BC59" s="454"/>
      <c r="BD59" s="454"/>
      <c r="BE59" s="454"/>
      <c r="BF59" s="454"/>
      <c r="BG59" s="454"/>
      <c r="BH59" s="454"/>
      <c r="BI59" s="454"/>
      <c r="BJ59" s="454"/>
      <c r="BK59" s="454"/>
      <c r="BL59" s="454"/>
      <c r="BM59" s="454"/>
      <c r="BN59" s="514"/>
      <c r="BO59" s="514"/>
      <c r="BP59" s="514"/>
      <c r="BQ59" s="514"/>
      <c r="BR59" s="514"/>
      <c r="BS59" s="514"/>
      <c r="BT59" s="514"/>
      <c r="BU59" s="514"/>
      <c r="BV59" s="514"/>
      <c r="BW59" s="514"/>
      <c r="BX59" s="514"/>
      <c r="BY59" s="514"/>
      <c r="BZ59" s="514"/>
      <c r="CA59" s="514"/>
      <c r="CB59" s="514"/>
      <c r="CC59" s="514"/>
      <c r="CD59" s="514"/>
      <c r="CE59" s="514"/>
      <c r="CF59" s="514"/>
      <c r="CG59" s="514"/>
      <c r="CH59" s="514"/>
      <c r="CI59" s="514"/>
      <c r="CJ59" s="514"/>
      <c r="CK59" s="514"/>
      <c r="CL59" s="514"/>
      <c r="CM59" s="514"/>
      <c r="CN59" s="514"/>
      <c r="CO59" s="514"/>
      <c r="CP59" s="514"/>
      <c r="CQ59" s="514"/>
      <c r="CR59" s="514"/>
      <c r="CS59" s="514"/>
      <c r="CT59" s="514"/>
      <c r="CU59" s="514"/>
      <c r="CV59" s="514"/>
      <c r="CW59" s="514"/>
      <c r="CX59" s="514"/>
      <c r="CY59" s="514"/>
      <c r="CZ59" s="514"/>
      <c r="DA59" s="514"/>
      <c r="DB59" s="514"/>
      <c r="DC59" s="514"/>
      <c r="DD59" s="514"/>
      <c r="DE59" s="514"/>
      <c r="DF59" s="514"/>
      <c r="DG59" s="514"/>
      <c r="DH59" s="514"/>
      <c r="DI59" s="514"/>
      <c r="DJ59" s="514"/>
      <c r="DK59" s="514"/>
      <c r="DL59" s="514"/>
      <c r="DM59" s="514"/>
      <c r="DN59" s="514"/>
      <c r="DO59" s="514"/>
      <c r="DP59" s="514"/>
      <c r="DQ59" s="514"/>
      <c r="DR59" s="514"/>
      <c r="DS59" s="514"/>
      <c r="DT59" s="514"/>
      <c r="DU59" s="514"/>
      <c r="DV59" s="514"/>
      <c r="DW59" s="514"/>
      <c r="DX59" s="514"/>
      <c r="DY59" s="514"/>
      <c r="DZ59" s="514"/>
      <c r="EA59" s="514"/>
      <c r="EB59" s="514"/>
      <c r="EC59" s="514"/>
      <c r="ED59" s="514"/>
      <c r="EE59" s="514"/>
      <c r="EF59" s="514"/>
      <c r="EG59" s="514"/>
      <c r="EH59" s="514"/>
      <c r="EI59" s="514"/>
      <c r="EJ59" s="514"/>
      <c r="EK59" s="514"/>
      <c r="EL59" s="514"/>
      <c r="EM59" s="514"/>
      <c r="EN59" s="514"/>
      <c r="EO59" s="514"/>
      <c r="EP59" s="514"/>
      <c r="EQ59" s="514"/>
      <c r="ER59" s="514"/>
      <c r="ES59" s="514"/>
      <c r="ET59" s="514"/>
      <c r="EU59" s="514"/>
      <c r="EV59" s="514"/>
      <c r="EW59" s="514"/>
      <c r="EX59" s="514"/>
      <c r="EY59" s="514"/>
      <c r="EZ59" s="514"/>
      <c r="FA59" s="514"/>
      <c r="FB59" s="514"/>
      <c r="FC59" s="514"/>
      <c r="FD59" s="514"/>
    </row>
    <row r="60" spans="1:160" ht="19.899999999999999" customHeight="1">
      <c r="B60" s="117"/>
      <c r="C60" s="117"/>
      <c r="D60" s="117"/>
      <c r="E60" s="117"/>
      <c r="F60" s="117"/>
      <c r="G60" s="311"/>
      <c r="H60" s="117"/>
      <c r="I60" s="117"/>
      <c r="J60" s="117"/>
      <c r="K60" s="117"/>
      <c r="AZ60" s="454"/>
      <c r="BA60" s="454"/>
      <c r="BB60" s="454"/>
      <c r="BC60" s="454"/>
      <c r="BD60" s="454"/>
      <c r="BE60" s="454"/>
      <c r="BF60" s="454"/>
      <c r="BG60" s="454"/>
      <c r="BH60" s="454"/>
      <c r="BI60" s="454"/>
      <c r="BJ60" s="454"/>
      <c r="BK60" s="454"/>
      <c r="BL60" s="454"/>
      <c r="BM60" s="454"/>
      <c r="BN60" s="514"/>
      <c r="BO60" s="514"/>
      <c r="BP60" s="514"/>
      <c r="BQ60" s="514"/>
      <c r="BR60" s="514"/>
      <c r="BS60" s="514"/>
      <c r="BT60" s="514"/>
      <c r="BU60" s="514"/>
      <c r="BV60" s="514"/>
      <c r="BW60" s="514"/>
      <c r="BX60" s="514"/>
      <c r="BY60" s="514"/>
      <c r="BZ60" s="514"/>
      <c r="CA60" s="514"/>
      <c r="CB60" s="514"/>
      <c r="CC60" s="514"/>
      <c r="CD60" s="514"/>
      <c r="CE60" s="514"/>
      <c r="CF60" s="514"/>
      <c r="CG60" s="514"/>
      <c r="CH60" s="514"/>
      <c r="CI60" s="514"/>
      <c r="CJ60" s="514"/>
      <c r="CK60" s="514"/>
      <c r="CL60" s="514"/>
      <c r="CM60" s="514"/>
      <c r="CN60" s="514"/>
      <c r="CO60" s="514"/>
      <c r="CP60" s="514"/>
      <c r="CQ60" s="514"/>
      <c r="CR60" s="514"/>
      <c r="CS60" s="514"/>
      <c r="CT60" s="514"/>
      <c r="CU60" s="514"/>
      <c r="CV60" s="514"/>
      <c r="CW60" s="514"/>
      <c r="CX60" s="514"/>
      <c r="CY60" s="514"/>
      <c r="CZ60" s="514"/>
      <c r="DA60" s="514"/>
      <c r="DB60" s="514"/>
      <c r="DC60" s="514"/>
      <c r="DD60" s="514"/>
      <c r="DE60" s="514"/>
      <c r="DF60" s="514"/>
      <c r="DG60" s="514"/>
      <c r="DH60" s="514"/>
      <c r="DI60" s="514"/>
      <c r="DJ60" s="514"/>
      <c r="DK60" s="514"/>
      <c r="DL60" s="514"/>
      <c r="DM60" s="514"/>
      <c r="DN60" s="514"/>
      <c r="DO60" s="514"/>
      <c r="DP60" s="514"/>
      <c r="DQ60" s="514"/>
      <c r="DR60" s="514"/>
      <c r="DS60" s="514"/>
      <c r="DT60" s="514"/>
      <c r="DU60" s="514"/>
      <c r="DV60" s="514"/>
      <c r="DW60" s="514"/>
      <c r="DX60" s="514"/>
      <c r="DY60" s="514"/>
      <c r="DZ60" s="514"/>
      <c r="EA60" s="514"/>
      <c r="EB60" s="514"/>
      <c r="EC60" s="514"/>
      <c r="ED60" s="514"/>
      <c r="EE60" s="514"/>
      <c r="EF60" s="514"/>
      <c r="EG60" s="514"/>
      <c r="EH60" s="514"/>
      <c r="EI60" s="514"/>
      <c r="EJ60" s="514"/>
      <c r="EK60" s="514"/>
      <c r="EL60" s="514"/>
      <c r="EM60" s="514"/>
      <c r="EN60" s="514"/>
      <c r="EO60" s="514"/>
      <c r="EP60" s="514"/>
      <c r="EQ60" s="514"/>
      <c r="ER60" s="514"/>
      <c r="ES60" s="514"/>
      <c r="ET60" s="514"/>
      <c r="EU60" s="514"/>
      <c r="EV60" s="514"/>
      <c r="EW60" s="514"/>
      <c r="EX60" s="514"/>
      <c r="EY60" s="514"/>
      <c r="EZ60" s="514"/>
      <c r="FA60" s="514"/>
      <c r="FB60" s="514"/>
      <c r="FC60" s="514"/>
      <c r="FD60" s="514"/>
    </row>
    <row r="61" spans="1:160" ht="19.899999999999999" customHeight="1">
      <c r="B61" s="117"/>
      <c r="C61" s="117"/>
      <c r="D61" s="117"/>
      <c r="E61" s="117"/>
      <c r="F61" s="117"/>
      <c r="G61" s="311"/>
      <c r="H61" s="117"/>
      <c r="I61" s="117"/>
      <c r="J61" s="117"/>
      <c r="K61" s="117"/>
      <c r="AZ61" s="454"/>
      <c r="BA61" s="454"/>
      <c r="BB61" s="454"/>
      <c r="BC61" s="454"/>
      <c r="BD61" s="454"/>
      <c r="BE61" s="454"/>
      <c r="BF61" s="454"/>
      <c r="BG61" s="454"/>
      <c r="BH61" s="454"/>
      <c r="BI61" s="454"/>
      <c r="BJ61" s="454"/>
      <c r="BK61" s="454"/>
      <c r="BL61" s="454"/>
      <c r="BM61" s="454"/>
      <c r="BN61" s="514"/>
      <c r="BO61" s="514"/>
      <c r="BP61" s="514"/>
      <c r="BQ61" s="514"/>
      <c r="BR61" s="514"/>
      <c r="BS61" s="514"/>
      <c r="BT61" s="514"/>
      <c r="BU61" s="514"/>
      <c r="BV61" s="514"/>
      <c r="BW61" s="514"/>
      <c r="BX61" s="514"/>
      <c r="BY61" s="514"/>
      <c r="BZ61" s="514"/>
      <c r="CA61" s="514"/>
      <c r="CB61" s="514"/>
      <c r="CC61" s="514"/>
      <c r="CD61" s="514"/>
      <c r="CE61" s="514"/>
      <c r="CF61" s="514"/>
      <c r="CG61" s="514"/>
      <c r="CH61" s="514"/>
      <c r="CI61" s="514"/>
      <c r="CJ61" s="514"/>
      <c r="CK61" s="514"/>
      <c r="CL61" s="514"/>
      <c r="CM61" s="514"/>
      <c r="CN61" s="514"/>
      <c r="CO61" s="514"/>
      <c r="CP61" s="514"/>
      <c r="CQ61" s="514"/>
      <c r="CR61" s="514"/>
      <c r="CS61" s="514"/>
      <c r="CT61" s="514"/>
      <c r="CU61" s="514"/>
      <c r="CV61" s="514"/>
      <c r="CW61" s="514"/>
      <c r="CX61" s="514"/>
      <c r="CY61" s="514"/>
      <c r="CZ61" s="514"/>
      <c r="DA61" s="514"/>
      <c r="DB61" s="514"/>
      <c r="DC61" s="514"/>
      <c r="DD61" s="514"/>
      <c r="DE61" s="514"/>
      <c r="DF61" s="514"/>
      <c r="DG61" s="514"/>
      <c r="DH61" s="514"/>
      <c r="DI61" s="514"/>
      <c r="DJ61" s="514"/>
      <c r="DK61" s="514"/>
      <c r="DL61" s="514"/>
      <c r="DM61" s="514"/>
      <c r="DN61" s="514"/>
      <c r="DO61" s="514"/>
      <c r="DP61" s="514"/>
      <c r="DQ61" s="514"/>
      <c r="DR61" s="514"/>
      <c r="DS61" s="514"/>
      <c r="DT61" s="514"/>
      <c r="DU61" s="514"/>
      <c r="DV61" s="514"/>
      <c r="DW61" s="514"/>
      <c r="DX61" s="514"/>
      <c r="DY61" s="514"/>
      <c r="DZ61" s="514"/>
      <c r="EA61" s="514"/>
      <c r="EB61" s="514"/>
      <c r="EC61" s="514"/>
      <c r="ED61" s="514"/>
      <c r="EE61" s="514"/>
      <c r="EF61" s="514"/>
      <c r="EG61" s="514"/>
      <c r="EH61" s="514"/>
      <c r="EI61" s="514"/>
      <c r="EJ61" s="514"/>
      <c r="EK61" s="514"/>
      <c r="EL61" s="514"/>
      <c r="EM61" s="514"/>
      <c r="EN61" s="514"/>
      <c r="EO61" s="514"/>
      <c r="EP61" s="514"/>
      <c r="EQ61" s="514"/>
      <c r="ER61" s="514"/>
      <c r="ES61" s="514"/>
      <c r="ET61" s="514"/>
      <c r="EU61" s="514"/>
      <c r="EV61" s="514"/>
      <c r="EW61" s="514"/>
      <c r="EX61" s="514"/>
      <c r="EY61" s="514"/>
      <c r="EZ61" s="514"/>
      <c r="FA61" s="514"/>
      <c r="FB61" s="514"/>
      <c r="FC61" s="514"/>
      <c r="FD61" s="514"/>
    </row>
    <row r="62" spans="1:160" ht="19.899999999999999" customHeight="1">
      <c r="B62" s="117"/>
      <c r="C62" s="117"/>
      <c r="D62" s="117"/>
      <c r="E62" s="117"/>
      <c r="F62" s="117"/>
      <c r="G62" s="311"/>
      <c r="H62" s="117"/>
      <c r="I62" s="117"/>
      <c r="J62" s="117"/>
      <c r="K62" s="117"/>
      <c r="AZ62" s="454"/>
      <c r="BA62" s="454"/>
      <c r="BB62" s="454"/>
      <c r="BC62" s="454"/>
      <c r="BD62" s="454"/>
      <c r="BE62" s="454"/>
      <c r="BF62" s="454"/>
      <c r="BG62" s="454"/>
      <c r="BH62" s="454"/>
      <c r="BI62" s="454"/>
      <c r="BJ62" s="454"/>
      <c r="BK62" s="454"/>
      <c r="BL62" s="454"/>
      <c r="BM62" s="454"/>
      <c r="BN62" s="514"/>
      <c r="BO62" s="514"/>
      <c r="BP62" s="514"/>
      <c r="BQ62" s="514"/>
      <c r="BR62" s="514"/>
      <c r="BS62" s="514"/>
      <c r="BT62" s="514"/>
      <c r="BU62" s="514"/>
      <c r="BV62" s="514"/>
      <c r="BW62" s="514"/>
      <c r="BX62" s="514"/>
      <c r="BY62" s="514"/>
      <c r="BZ62" s="514"/>
      <c r="CA62" s="514"/>
      <c r="CB62" s="514"/>
      <c r="CC62" s="514"/>
      <c r="CD62" s="514"/>
      <c r="CE62" s="514"/>
      <c r="CF62" s="514"/>
      <c r="CG62" s="514"/>
      <c r="CH62" s="514"/>
      <c r="CI62" s="514"/>
      <c r="CJ62" s="514"/>
      <c r="CK62" s="514"/>
      <c r="CL62" s="514"/>
      <c r="CM62" s="514"/>
      <c r="CN62" s="514"/>
      <c r="CO62" s="514"/>
      <c r="CP62" s="514"/>
      <c r="CQ62" s="514"/>
      <c r="CR62" s="514"/>
      <c r="CS62" s="514"/>
      <c r="CT62" s="514"/>
      <c r="CU62" s="514"/>
      <c r="CV62" s="514"/>
      <c r="CW62" s="514"/>
      <c r="CX62" s="514"/>
      <c r="CY62" s="514"/>
      <c r="CZ62" s="514"/>
      <c r="DA62" s="514"/>
      <c r="DB62" s="514"/>
      <c r="DC62" s="514"/>
      <c r="DD62" s="514"/>
      <c r="DE62" s="514"/>
      <c r="DF62" s="514"/>
      <c r="DG62" s="514"/>
      <c r="DH62" s="514"/>
      <c r="DI62" s="514"/>
      <c r="DJ62" s="514"/>
      <c r="DK62" s="514"/>
      <c r="DL62" s="514"/>
      <c r="DM62" s="514"/>
      <c r="DN62" s="514"/>
      <c r="DO62" s="514"/>
      <c r="DP62" s="514"/>
      <c r="DQ62" s="514"/>
      <c r="DR62" s="514"/>
      <c r="DS62" s="514"/>
      <c r="DT62" s="514"/>
      <c r="DU62" s="514"/>
      <c r="DV62" s="514"/>
      <c r="DW62" s="514"/>
      <c r="DX62" s="514"/>
      <c r="DY62" s="514"/>
      <c r="DZ62" s="514"/>
      <c r="EA62" s="514"/>
      <c r="EB62" s="514"/>
      <c r="EC62" s="514"/>
      <c r="ED62" s="514"/>
      <c r="EE62" s="514"/>
      <c r="EF62" s="514"/>
      <c r="EG62" s="514"/>
      <c r="EH62" s="514"/>
      <c r="EI62" s="514"/>
      <c r="EJ62" s="514"/>
      <c r="EK62" s="514"/>
      <c r="EL62" s="514"/>
      <c r="EM62" s="514"/>
      <c r="EN62" s="514"/>
      <c r="EO62" s="514"/>
      <c r="EP62" s="514"/>
      <c r="EQ62" s="514"/>
      <c r="ER62" s="514"/>
      <c r="ES62" s="514"/>
      <c r="ET62" s="514"/>
      <c r="EU62" s="514"/>
      <c r="EV62" s="514"/>
      <c r="EW62" s="514"/>
      <c r="EX62" s="514"/>
      <c r="EY62" s="514"/>
      <c r="EZ62" s="514"/>
      <c r="FA62" s="514"/>
      <c r="FB62" s="514"/>
      <c r="FC62" s="514"/>
      <c r="FD62" s="514"/>
    </row>
    <row r="63" spans="1:160" ht="19.899999999999999" customHeight="1">
      <c r="B63" s="117"/>
      <c r="C63" s="117"/>
      <c r="D63" s="117"/>
      <c r="E63" s="117"/>
      <c r="F63" s="117"/>
      <c r="G63" s="311"/>
      <c r="H63" s="117"/>
      <c r="I63" s="117"/>
      <c r="J63" s="117"/>
      <c r="K63" s="117"/>
      <c r="AZ63" s="454"/>
      <c r="BA63" s="454"/>
      <c r="BB63" s="454"/>
      <c r="BC63" s="454"/>
      <c r="BD63" s="454"/>
      <c r="BE63" s="454"/>
      <c r="BF63" s="454"/>
      <c r="BG63" s="454"/>
      <c r="BH63" s="454"/>
      <c r="BI63" s="454"/>
      <c r="BJ63" s="454"/>
      <c r="BK63" s="454"/>
      <c r="BL63" s="454"/>
      <c r="BM63" s="454"/>
      <c r="BN63" s="514"/>
      <c r="BO63" s="514"/>
      <c r="BP63" s="514"/>
      <c r="BQ63" s="514"/>
      <c r="BR63" s="514"/>
      <c r="BS63" s="514"/>
      <c r="BT63" s="514"/>
      <c r="BU63" s="514"/>
      <c r="BV63" s="514"/>
      <c r="BW63" s="514"/>
      <c r="BX63" s="514"/>
      <c r="BY63" s="514"/>
      <c r="BZ63" s="514"/>
      <c r="CA63" s="514"/>
      <c r="CB63" s="514"/>
      <c r="CC63" s="514"/>
      <c r="CD63" s="514"/>
      <c r="CE63" s="514"/>
      <c r="CF63" s="514"/>
      <c r="CG63" s="514"/>
      <c r="CH63" s="514"/>
      <c r="CI63" s="514"/>
      <c r="CJ63" s="514"/>
      <c r="CK63" s="514"/>
      <c r="CL63" s="514"/>
      <c r="CM63" s="514"/>
      <c r="CN63" s="514"/>
      <c r="CO63" s="514"/>
      <c r="CP63" s="514"/>
      <c r="CQ63" s="514"/>
      <c r="CR63" s="514"/>
      <c r="CS63" s="514"/>
      <c r="CT63" s="514"/>
      <c r="CU63" s="514"/>
      <c r="CV63" s="514"/>
      <c r="CW63" s="514"/>
      <c r="CX63" s="514"/>
      <c r="CY63" s="514"/>
      <c r="CZ63" s="514"/>
      <c r="DA63" s="514"/>
      <c r="DB63" s="514"/>
      <c r="DC63" s="514"/>
      <c r="DD63" s="514"/>
      <c r="DE63" s="514"/>
      <c r="DF63" s="514"/>
      <c r="DG63" s="514"/>
      <c r="DH63" s="514"/>
      <c r="DI63" s="514"/>
      <c r="DJ63" s="514"/>
      <c r="DK63" s="514"/>
      <c r="DL63" s="514"/>
      <c r="DM63" s="514"/>
      <c r="DN63" s="514"/>
      <c r="DO63" s="514"/>
      <c r="DP63" s="514"/>
      <c r="DQ63" s="514"/>
      <c r="DR63" s="514"/>
      <c r="DS63" s="514"/>
      <c r="DT63" s="514"/>
      <c r="DU63" s="514"/>
      <c r="DV63" s="514"/>
      <c r="DW63" s="514"/>
      <c r="DX63" s="514"/>
      <c r="DY63" s="514"/>
      <c r="DZ63" s="514"/>
      <c r="EA63" s="514"/>
      <c r="EB63" s="514"/>
      <c r="EC63" s="514"/>
      <c r="ED63" s="514"/>
      <c r="EE63" s="514"/>
      <c r="EF63" s="514"/>
      <c r="EG63" s="514"/>
      <c r="EH63" s="514"/>
      <c r="EI63" s="514"/>
      <c r="EJ63" s="514"/>
      <c r="EK63" s="514"/>
      <c r="EL63" s="514"/>
      <c r="EM63" s="514"/>
      <c r="EN63" s="514"/>
      <c r="EO63" s="514"/>
      <c r="EP63" s="514"/>
      <c r="EQ63" s="514"/>
      <c r="ER63" s="514"/>
      <c r="ES63" s="514"/>
      <c r="ET63" s="514"/>
      <c r="EU63" s="514"/>
      <c r="EV63" s="514"/>
      <c r="EW63" s="514"/>
      <c r="EX63" s="514"/>
      <c r="EY63" s="514"/>
      <c r="EZ63" s="514"/>
      <c r="FA63" s="514"/>
      <c r="FB63" s="514"/>
      <c r="FC63" s="514"/>
      <c r="FD63" s="514"/>
    </row>
    <row r="64" spans="1:160" ht="19.899999999999999" customHeight="1">
      <c r="B64" s="117"/>
      <c r="C64" s="117"/>
      <c r="D64" s="117"/>
      <c r="E64" s="117"/>
      <c r="F64" s="117"/>
      <c r="G64" s="311"/>
      <c r="H64" s="117"/>
      <c r="I64" s="117"/>
      <c r="J64" s="117"/>
      <c r="K64" s="117"/>
      <c r="AZ64" s="454"/>
      <c r="BA64" s="454"/>
      <c r="BB64" s="454"/>
      <c r="BC64" s="454"/>
      <c r="BD64" s="454"/>
      <c r="BE64" s="454"/>
      <c r="BF64" s="454"/>
      <c r="BG64" s="454"/>
      <c r="BH64" s="454"/>
      <c r="BI64" s="454"/>
      <c r="BJ64" s="454"/>
      <c r="BK64" s="454"/>
      <c r="BL64" s="454"/>
      <c r="BM64" s="454"/>
      <c r="BN64" s="514"/>
      <c r="BO64" s="514"/>
      <c r="BP64" s="514"/>
      <c r="BQ64" s="514"/>
      <c r="BR64" s="514"/>
      <c r="BS64" s="514"/>
      <c r="BT64" s="514"/>
      <c r="BU64" s="514"/>
      <c r="BV64" s="514"/>
      <c r="BW64" s="514"/>
      <c r="BX64" s="514"/>
      <c r="BY64" s="514"/>
      <c r="BZ64" s="514"/>
      <c r="CA64" s="514"/>
      <c r="CB64" s="514"/>
      <c r="CC64" s="514"/>
      <c r="CD64" s="514"/>
      <c r="CE64" s="514"/>
      <c r="CF64" s="514"/>
      <c r="CG64" s="514"/>
      <c r="CH64" s="514"/>
      <c r="CI64" s="514"/>
      <c r="CJ64" s="514"/>
      <c r="CK64" s="514"/>
      <c r="CL64" s="514"/>
      <c r="CM64" s="514"/>
      <c r="CN64" s="514"/>
      <c r="CO64" s="514"/>
      <c r="CP64" s="514"/>
      <c r="CQ64" s="514"/>
      <c r="CR64" s="514"/>
      <c r="CS64" s="514"/>
      <c r="CT64" s="514"/>
      <c r="CU64" s="514"/>
      <c r="CV64" s="514"/>
      <c r="CW64" s="514"/>
      <c r="CX64" s="514"/>
      <c r="CY64" s="514"/>
      <c r="CZ64" s="514"/>
      <c r="DA64" s="514"/>
      <c r="DB64" s="514"/>
      <c r="DC64" s="514"/>
      <c r="DD64" s="514"/>
      <c r="DE64" s="514"/>
      <c r="DF64" s="514"/>
      <c r="DG64" s="514"/>
      <c r="DH64" s="514"/>
      <c r="DI64" s="514"/>
      <c r="DJ64" s="514"/>
      <c r="DK64" s="514"/>
      <c r="DL64" s="514"/>
      <c r="DM64" s="514"/>
      <c r="DN64" s="514"/>
      <c r="DO64" s="514"/>
      <c r="DP64" s="514"/>
      <c r="DQ64" s="514"/>
      <c r="DR64" s="514"/>
      <c r="DS64" s="514"/>
      <c r="DT64" s="514"/>
      <c r="DU64" s="514"/>
      <c r="DV64" s="514"/>
      <c r="DW64" s="514"/>
      <c r="DX64" s="514"/>
      <c r="DY64" s="514"/>
      <c r="DZ64" s="514"/>
      <c r="EA64" s="514"/>
      <c r="EB64" s="514"/>
      <c r="EC64" s="514"/>
      <c r="ED64" s="514"/>
      <c r="EE64" s="514"/>
      <c r="EF64" s="514"/>
      <c r="EG64" s="514"/>
      <c r="EH64" s="514"/>
      <c r="EI64" s="514"/>
      <c r="EJ64" s="514"/>
      <c r="EK64" s="514"/>
      <c r="EL64" s="514"/>
      <c r="EM64" s="514"/>
      <c r="EN64" s="514"/>
      <c r="EO64" s="514"/>
      <c r="EP64" s="514"/>
      <c r="EQ64" s="514"/>
      <c r="ER64" s="514"/>
      <c r="ES64" s="514"/>
      <c r="ET64" s="514"/>
      <c r="EU64" s="514"/>
      <c r="EV64" s="514"/>
      <c r="EW64" s="514"/>
      <c r="EX64" s="514"/>
      <c r="EY64" s="514"/>
      <c r="EZ64" s="514"/>
      <c r="FA64" s="514"/>
      <c r="FB64" s="514"/>
      <c r="FC64" s="514"/>
      <c r="FD64" s="514"/>
    </row>
    <row r="65" spans="2:160" ht="19.899999999999999" customHeight="1">
      <c r="B65" s="117"/>
      <c r="C65" s="117"/>
      <c r="D65" s="117"/>
      <c r="E65" s="117"/>
      <c r="F65" s="117"/>
      <c r="G65" s="311"/>
      <c r="H65" s="117"/>
      <c r="I65" s="117"/>
      <c r="J65" s="117"/>
      <c r="K65" s="117"/>
      <c r="AB65" s="689"/>
      <c r="AC65" s="689"/>
      <c r="AD65" s="690"/>
      <c r="AE65" s="691"/>
      <c r="AF65" s="690"/>
      <c r="AG65" s="689"/>
      <c r="AH65" s="689"/>
      <c r="AI65" s="689"/>
      <c r="AJ65" s="689"/>
      <c r="AK65" s="689"/>
      <c r="AL65" s="689"/>
      <c r="AM65" s="689"/>
      <c r="AN65" s="689"/>
      <c r="AO65" s="689"/>
      <c r="AP65" s="689"/>
      <c r="AQ65" s="689"/>
      <c r="AR65" s="689"/>
      <c r="AS65" s="689"/>
      <c r="AT65" s="689"/>
      <c r="AU65" s="689"/>
      <c r="AV65" s="689"/>
      <c r="AW65" s="689"/>
      <c r="AX65" s="689"/>
      <c r="AY65" s="689"/>
      <c r="AZ65" s="689"/>
      <c r="BA65" s="689"/>
      <c r="BB65" s="689"/>
      <c r="BC65" s="689"/>
      <c r="BD65" s="689"/>
      <c r="BE65" s="689"/>
      <c r="BF65" s="689"/>
      <c r="BG65" s="689"/>
      <c r="BH65" s="689"/>
      <c r="BI65" s="689"/>
      <c r="BJ65" s="689"/>
      <c r="BK65" s="689"/>
      <c r="BL65" s="689"/>
      <c r="BM65" s="689"/>
      <c r="BN65" s="514"/>
      <c r="BO65" s="514"/>
      <c r="BP65" s="514"/>
      <c r="BQ65" s="514"/>
      <c r="BR65" s="514"/>
      <c r="BS65" s="514"/>
      <c r="BT65" s="514"/>
      <c r="BU65" s="514"/>
      <c r="BV65" s="514"/>
      <c r="BW65" s="514"/>
      <c r="BX65" s="514"/>
      <c r="BY65" s="514"/>
      <c r="BZ65" s="514"/>
      <c r="CA65" s="514"/>
      <c r="CB65" s="514"/>
      <c r="CC65" s="514"/>
      <c r="CD65" s="514"/>
      <c r="CE65" s="514"/>
      <c r="CF65" s="514"/>
      <c r="CG65" s="514"/>
      <c r="CH65" s="514"/>
      <c r="CI65" s="514"/>
      <c r="CJ65" s="514"/>
      <c r="CK65" s="514"/>
      <c r="CL65" s="514"/>
      <c r="CM65" s="514"/>
      <c r="CN65" s="514"/>
      <c r="CO65" s="514"/>
      <c r="CP65" s="514"/>
      <c r="CQ65" s="514"/>
      <c r="CR65" s="514"/>
      <c r="CS65" s="514"/>
      <c r="CT65" s="514"/>
      <c r="CU65" s="514"/>
      <c r="CV65" s="514"/>
      <c r="CW65" s="514"/>
      <c r="CX65" s="514"/>
      <c r="CY65" s="514"/>
      <c r="CZ65" s="514"/>
      <c r="DA65" s="514"/>
      <c r="DB65" s="514"/>
      <c r="DC65" s="514"/>
      <c r="DD65" s="514"/>
      <c r="DE65" s="514"/>
      <c r="DF65" s="514"/>
      <c r="DG65" s="514"/>
      <c r="DH65" s="514"/>
      <c r="DI65" s="514"/>
      <c r="DJ65" s="514"/>
      <c r="DK65" s="514"/>
      <c r="DL65" s="514"/>
      <c r="DM65" s="514"/>
      <c r="DN65" s="514"/>
      <c r="DO65" s="514"/>
      <c r="DP65" s="514"/>
      <c r="DQ65" s="514"/>
      <c r="DR65" s="514"/>
      <c r="DS65" s="514"/>
      <c r="DT65" s="514"/>
      <c r="DU65" s="514"/>
      <c r="DV65" s="514"/>
      <c r="DW65" s="514"/>
      <c r="DX65" s="514"/>
      <c r="DY65" s="514"/>
      <c r="DZ65" s="514"/>
      <c r="EA65" s="514"/>
      <c r="EB65" s="514"/>
      <c r="EC65" s="514"/>
      <c r="ED65" s="514"/>
      <c r="EE65" s="514"/>
      <c r="EF65" s="514"/>
      <c r="EG65" s="514"/>
      <c r="EH65" s="514"/>
      <c r="EI65" s="514"/>
      <c r="EJ65" s="514"/>
      <c r="EK65" s="514"/>
      <c r="EL65" s="514"/>
      <c r="EM65" s="514"/>
      <c r="EN65" s="514"/>
      <c r="EO65" s="514"/>
      <c r="EP65" s="514"/>
      <c r="EQ65" s="514"/>
      <c r="ER65" s="514"/>
      <c r="ES65" s="514"/>
      <c r="ET65" s="514"/>
      <c r="EU65" s="514"/>
      <c r="EV65" s="514"/>
      <c r="EW65" s="514"/>
      <c r="EX65" s="514"/>
      <c r="EY65" s="514"/>
      <c r="EZ65" s="514"/>
      <c r="FA65" s="514"/>
      <c r="FB65" s="514"/>
      <c r="FC65" s="514"/>
      <c r="FD65" s="514"/>
    </row>
    <row r="66" spans="2:160" ht="19.899999999999999" customHeight="1">
      <c r="B66" s="117"/>
      <c r="C66" s="117"/>
      <c r="D66" s="117"/>
      <c r="E66" s="117"/>
      <c r="F66" s="117"/>
      <c r="G66" s="311"/>
      <c r="H66" s="117"/>
      <c r="I66" s="117"/>
      <c r="J66" s="117"/>
      <c r="K66" s="117"/>
      <c r="AB66" s="514"/>
      <c r="AC66" s="514"/>
      <c r="AD66" s="516"/>
      <c r="AE66" s="517"/>
      <c r="AF66" s="516"/>
      <c r="AG66" s="514"/>
      <c r="AH66" s="514"/>
      <c r="AI66" s="514"/>
      <c r="AJ66" s="514"/>
      <c r="AK66" s="514"/>
      <c r="AL66" s="514"/>
      <c r="AM66" s="514"/>
      <c r="AN66" s="514"/>
      <c r="AO66" s="514"/>
      <c r="AP66" s="514"/>
      <c r="AQ66" s="514"/>
      <c r="AR66" s="514"/>
      <c r="AS66" s="514"/>
      <c r="AT66" s="514"/>
      <c r="AU66" s="514"/>
      <c r="AV66" s="514"/>
      <c r="AW66" s="514"/>
      <c r="AX66" s="514"/>
      <c r="AY66" s="514"/>
      <c r="AZ66" s="514"/>
      <c r="BA66" s="514"/>
      <c r="BB66" s="514"/>
      <c r="BC66" s="514"/>
      <c r="BD66" s="514"/>
      <c r="BE66" s="514"/>
      <c r="BF66" s="514"/>
      <c r="BG66" s="514"/>
      <c r="BH66" s="514"/>
      <c r="BI66" s="514"/>
      <c r="BJ66" s="514"/>
      <c r="BK66" s="514"/>
      <c r="BL66" s="514"/>
      <c r="BM66" s="514"/>
      <c r="BN66" s="514"/>
      <c r="BO66" s="514"/>
      <c r="BP66" s="514"/>
      <c r="BQ66" s="514"/>
      <c r="BR66" s="514"/>
      <c r="BS66" s="514"/>
      <c r="BT66" s="514"/>
      <c r="BU66" s="514"/>
      <c r="BV66" s="514"/>
      <c r="BW66" s="514"/>
      <c r="BX66" s="514"/>
      <c r="BY66" s="514"/>
      <c r="BZ66" s="514"/>
      <c r="CA66" s="514"/>
      <c r="CB66" s="514"/>
      <c r="CC66" s="514"/>
      <c r="CD66" s="514"/>
      <c r="CE66" s="514"/>
      <c r="CF66" s="514"/>
      <c r="CG66" s="514"/>
      <c r="CH66" s="514"/>
      <c r="CI66" s="514"/>
      <c r="CJ66" s="514"/>
      <c r="CK66" s="514"/>
      <c r="CL66" s="514"/>
      <c r="CM66" s="514"/>
      <c r="CN66" s="514"/>
      <c r="CO66" s="514"/>
      <c r="CP66" s="514"/>
      <c r="CQ66" s="514"/>
      <c r="CR66" s="514"/>
      <c r="CS66" s="514"/>
      <c r="CT66" s="514"/>
      <c r="CU66" s="514"/>
      <c r="CV66" s="514"/>
      <c r="CW66" s="514"/>
      <c r="CX66" s="514"/>
      <c r="CY66" s="514"/>
      <c r="CZ66" s="514"/>
      <c r="DA66" s="514"/>
      <c r="DB66" s="514"/>
      <c r="DC66" s="514"/>
      <c r="DD66" s="514"/>
      <c r="DE66" s="514"/>
      <c r="DF66" s="514"/>
      <c r="DG66" s="514"/>
      <c r="DH66" s="514"/>
      <c r="DI66" s="514"/>
      <c r="DJ66" s="514"/>
      <c r="DK66" s="514"/>
      <c r="DL66" s="514"/>
      <c r="DM66" s="514"/>
      <c r="DN66" s="514"/>
      <c r="DO66" s="514"/>
      <c r="DP66" s="514"/>
      <c r="DQ66" s="514"/>
      <c r="DR66" s="514"/>
      <c r="DS66" s="514"/>
      <c r="DT66" s="514"/>
      <c r="DU66" s="514"/>
      <c r="DV66" s="514"/>
      <c r="DW66" s="514"/>
      <c r="DX66" s="514"/>
      <c r="DY66" s="514"/>
      <c r="DZ66" s="514"/>
      <c r="EA66" s="514"/>
      <c r="EB66" s="514"/>
      <c r="EC66" s="514"/>
      <c r="ED66" s="514"/>
      <c r="EE66" s="514"/>
      <c r="EF66" s="514"/>
      <c r="EG66" s="514"/>
      <c r="EH66" s="514"/>
      <c r="EI66" s="514"/>
      <c r="EJ66" s="514"/>
      <c r="EK66" s="514"/>
      <c r="EL66" s="514"/>
      <c r="EM66" s="514"/>
      <c r="EN66" s="514"/>
      <c r="EO66" s="514"/>
      <c r="EP66" s="514"/>
      <c r="EQ66" s="514"/>
      <c r="ER66" s="514"/>
      <c r="ES66" s="514"/>
      <c r="ET66" s="514"/>
      <c r="EU66" s="514"/>
      <c r="EV66" s="514"/>
      <c r="EW66" s="514"/>
      <c r="EX66" s="514"/>
      <c r="EY66" s="514"/>
      <c r="EZ66" s="514"/>
      <c r="FA66" s="514"/>
      <c r="FB66" s="514"/>
      <c r="FC66" s="514"/>
      <c r="FD66" s="514"/>
    </row>
    <row r="67" spans="2:160" ht="19.899999999999999" customHeight="1">
      <c r="B67" s="117"/>
      <c r="C67" s="117"/>
      <c r="D67" s="117"/>
      <c r="E67" s="117"/>
      <c r="F67" s="117"/>
      <c r="G67" s="311"/>
      <c r="H67" s="117"/>
      <c r="I67" s="117"/>
      <c r="J67" s="117"/>
      <c r="K67" s="117"/>
      <c r="AB67" s="514"/>
      <c r="AC67" s="514"/>
      <c r="AD67" s="516"/>
      <c r="AE67" s="517"/>
      <c r="AF67" s="516"/>
      <c r="AG67" s="514"/>
      <c r="AH67" s="514"/>
      <c r="AI67" s="514"/>
      <c r="AJ67" s="514"/>
      <c r="AK67" s="514"/>
      <c r="AL67" s="514"/>
      <c r="AM67" s="514"/>
      <c r="AN67" s="514"/>
      <c r="AO67" s="514"/>
      <c r="AP67" s="514"/>
      <c r="AQ67" s="514"/>
      <c r="AR67" s="514"/>
      <c r="AS67" s="514"/>
      <c r="AT67" s="514"/>
      <c r="AU67" s="514"/>
      <c r="AV67" s="514"/>
      <c r="AW67" s="514"/>
      <c r="AX67" s="514"/>
      <c r="AY67" s="514"/>
      <c r="AZ67" s="514"/>
      <c r="BA67" s="514"/>
      <c r="BB67" s="514"/>
      <c r="BC67" s="514"/>
      <c r="BD67" s="514"/>
      <c r="BE67" s="514"/>
      <c r="BF67" s="514"/>
      <c r="BG67" s="514"/>
      <c r="BH67" s="514"/>
      <c r="BI67" s="514"/>
      <c r="BJ67" s="514"/>
      <c r="BK67" s="514"/>
      <c r="BL67" s="514"/>
      <c r="BM67" s="514"/>
      <c r="BN67" s="514"/>
      <c r="BO67" s="514"/>
      <c r="BP67" s="514"/>
      <c r="BQ67" s="514"/>
      <c r="BR67" s="514"/>
      <c r="BS67" s="514"/>
      <c r="BT67" s="514"/>
      <c r="BU67" s="514"/>
      <c r="BV67" s="514"/>
      <c r="BW67" s="514"/>
      <c r="BX67" s="514"/>
      <c r="BY67" s="514"/>
      <c r="BZ67" s="514"/>
      <c r="CA67" s="514"/>
      <c r="CB67" s="514"/>
      <c r="CC67" s="514"/>
      <c r="CD67" s="514"/>
      <c r="CE67" s="514"/>
      <c r="CF67" s="514"/>
      <c r="CG67" s="514"/>
      <c r="CH67" s="514"/>
      <c r="CI67" s="514"/>
      <c r="CJ67" s="514"/>
      <c r="CK67" s="514"/>
      <c r="CL67" s="514"/>
      <c r="CM67" s="514"/>
      <c r="CN67" s="514"/>
      <c r="CO67" s="514"/>
      <c r="CP67" s="514"/>
      <c r="CQ67" s="514"/>
      <c r="CR67" s="514"/>
      <c r="CS67" s="514"/>
      <c r="CT67" s="514"/>
      <c r="CU67" s="514"/>
      <c r="CV67" s="514"/>
      <c r="CW67" s="514"/>
      <c r="CX67" s="514"/>
      <c r="CY67" s="514"/>
      <c r="CZ67" s="514"/>
      <c r="DA67" s="514"/>
      <c r="DB67" s="514"/>
      <c r="DC67" s="514"/>
      <c r="DD67" s="514"/>
      <c r="DE67" s="514"/>
      <c r="DF67" s="514"/>
      <c r="DG67" s="514"/>
      <c r="DH67" s="514"/>
      <c r="DI67" s="514"/>
      <c r="DJ67" s="514"/>
      <c r="DK67" s="514"/>
      <c r="DL67" s="514"/>
      <c r="DM67" s="514"/>
      <c r="DN67" s="514"/>
      <c r="DO67" s="514"/>
      <c r="DP67" s="514"/>
      <c r="DQ67" s="514"/>
      <c r="DR67" s="514"/>
      <c r="DS67" s="514"/>
      <c r="DT67" s="514"/>
      <c r="DU67" s="514"/>
      <c r="DV67" s="514"/>
      <c r="DW67" s="514"/>
      <c r="DX67" s="514"/>
      <c r="DY67" s="514"/>
      <c r="DZ67" s="514"/>
      <c r="EA67" s="514"/>
      <c r="EB67" s="514"/>
      <c r="EC67" s="514"/>
      <c r="ED67" s="514"/>
      <c r="EE67" s="514"/>
      <c r="EF67" s="514"/>
      <c r="EG67" s="514"/>
      <c r="EH67" s="514"/>
      <c r="EI67" s="514"/>
      <c r="EJ67" s="514"/>
      <c r="EK67" s="514"/>
      <c r="EL67" s="514"/>
      <c r="EM67" s="514"/>
      <c r="EN67" s="514"/>
      <c r="EO67" s="514"/>
      <c r="EP67" s="514"/>
      <c r="EQ67" s="514"/>
      <c r="ER67" s="514"/>
      <c r="ES67" s="514"/>
      <c r="ET67" s="514"/>
      <c r="EU67" s="514"/>
      <c r="EV67" s="514"/>
      <c r="EW67" s="514"/>
      <c r="EX67" s="514"/>
      <c r="EY67" s="514"/>
      <c r="EZ67" s="514"/>
      <c r="FA67" s="514"/>
      <c r="FB67" s="514"/>
      <c r="FC67" s="514"/>
      <c r="FD67" s="514"/>
    </row>
    <row r="68" spans="2:160" ht="19.899999999999999" customHeight="1">
      <c r="B68" s="117"/>
      <c r="C68" s="117"/>
      <c r="D68" s="117"/>
      <c r="E68" s="117"/>
      <c r="F68" s="117"/>
      <c r="G68" s="311"/>
      <c r="H68" s="117"/>
      <c r="I68" s="117"/>
      <c r="J68" s="117"/>
      <c r="K68" s="117"/>
      <c r="AB68" s="514"/>
      <c r="AC68" s="514"/>
      <c r="AD68" s="516"/>
      <c r="AE68" s="517"/>
      <c r="AF68" s="516"/>
      <c r="AG68" s="514"/>
      <c r="AH68" s="514"/>
      <c r="AI68" s="514"/>
      <c r="AJ68" s="514"/>
      <c r="AK68" s="514"/>
      <c r="AL68" s="514"/>
      <c r="AM68" s="514"/>
      <c r="AN68" s="514"/>
      <c r="AO68" s="514"/>
      <c r="AP68" s="514"/>
      <c r="AQ68" s="514"/>
      <c r="AR68" s="514"/>
      <c r="AS68" s="514"/>
      <c r="AT68" s="514"/>
      <c r="AU68" s="514"/>
      <c r="AV68" s="514"/>
      <c r="AW68" s="514"/>
      <c r="AX68" s="514"/>
      <c r="AY68" s="514"/>
      <c r="AZ68" s="514"/>
      <c r="BA68" s="514"/>
      <c r="BB68" s="514"/>
      <c r="BC68" s="514"/>
      <c r="BD68" s="514"/>
      <c r="BE68" s="514"/>
      <c r="BF68" s="514"/>
      <c r="BG68" s="514"/>
      <c r="BH68" s="514"/>
      <c r="BI68" s="514"/>
      <c r="BJ68" s="514"/>
      <c r="BK68" s="514"/>
      <c r="BL68" s="514"/>
      <c r="BM68" s="514"/>
      <c r="BN68" s="514"/>
      <c r="BO68" s="514"/>
      <c r="BP68" s="514"/>
      <c r="BQ68" s="514"/>
      <c r="BR68" s="514"/>
      <c r="BS68" s="514"/>
      <c r="BT68" s="514"/>
      <c r="BU68" s="514"/>
      <c r="BV68" s="514"/>
      <c r="BW68" s="514"/>
      <c r="BX68" s="514"/>
      <c r="BY68" s="514"/>
      <c r="BZ68" s="514"/>
      <c r="CA68" s="514"/>
      <c r="CB68" s="514"/>
      <c r="CC68" s="514"/>
      <c r="CD68" s="514"/>
      <c r="CE68" s="514"/>
      <c r="CF68" s="514"/>
      <c r="CG68" s="514"/>
      <c r="CH68" s="514"/>
      <c r="CI68" s="514"/>
      <c r="CJ68" s="514"/>
      <c r="CK68" s="514"/>
      <c r="CL68" s="514"/>
      <c r="CM68" s="514"/>
      <c r="CN68" s="514"/>
      <c r="CO68" s="514"/>
      <c r="CP68" s="514"/>
      <c r="CQ68" s="514"/>
      <c r="CR68" s="514"/>
      <c r="CS68" s="514"/>
      <c r="CT68" s="514"/>
      <c r="CU68" s="514"/>
      <c r="CV68" s="514"/>
      <c r="CW68" s="514"/>
      <c r="CX68" s="514"/>
      <c r="CY68" s="514"/>
      <c r="CZ68" s="514"/>
      <c r="DA68" s="514"/>
      <c r="DB68" s="514"/>
      <c r="DC68" s="514"/>
      <c r="DD68" s="514"/>
      <c r="DE68" s="514"/>
      <c r="DF68" s="514"/>
      <c r="DG68" s="514"/>
      <c r="DH68" s="514"/>
      <c r="DI68" s="514"/>
      <c r="DJ68" s="514"/>
      <c r="DK68" s="514"/>
      <c r="DL68" s="514"/>
      <c r="DM68" s="514"/>
      <c r="DN68" s="514"/>
      <c r="DO68" s="514"/>
      <c r="DP68" s="514"/>
      <c r="DQ68" s="514"/>
      <c r="DR68" s="514"/>
      <c r="DS68" s="514"/>
      <c r="DT68" s="514"/>
      <c r="DU68" s="514"/>
      <c r="DV68" s="514"/>
      <c r="DW68" s="514"/>
      <c r="DX68" s="514"/>
      <c r="DY68" s="514"/>
      <c r="DZ68" s="514"/>
      <c r="EA68" s="514"/>
      <c r="EB68" s="514"/>
      <c r="EC68" s="514"/>
      <c r="ED68" s="514"/>
      <c r="EE68" s="514"/>
      <c r="EF68" s="514"/>
      <c r="EG68" s="514"/>
      <c r="EH68" s="514"/>
      <c r="EI68" s="514"/>
      <c r="EJ68" s="514"/>
      <c r="EK68" s="514"/>
      <c r="EL68" s="514"/>
      <c r="EM68" s="514"/>
      <c r="EN68" s="514"/>
      <c r="EO68" s="514"/>
      <c r="EP68" s="514"/>
      <c r="EQ68" s="514"/>
      <c r="ER68" s="514"/>
      <c r="ES68" s="514"/>
      <c r="ET68" s="514"/>
      <c r="EU68" s="514"/>
      <c r="EV68" s="514"/>
      <c r="EW68" s="514"/>
      <c r="EX68" s="514"/>
      <c r="EY68" s="514"/>
      <c r="EZ68" s="514"/>
      <c r="FA68" s="514"/>
      <c r="FB68" s="514"/>
      <c r="FC68" s="514"/>
      <c r="FD68" s="514"/>
    </row>
    <row r="69" spans="2:160" ht="19.899999999999999" customHeight="1">
      <c r="B69" s="117"/>
      <c r="C69" s="117"/>
      <c r="D69" s="117"/>
      <c r="E69" s="117"/>
      <c r="F69" s="117"/>
      <c r="G69" s="311"/>
      <c r="H69" s="117"/>
      <c r="I69" s="117"/>
      <c r="J69" s="117"/>
      <c r="K69" s="117"/>
      <c r="AB69" s="514"/>
      <c r="AC69" s="514"/>
      <c r="AD69" s="516"/>
      <c r="AE69" s="517"/>
      <c r="AF69" s="516"/>
      <c r="AG69" s="514"/>
      <c r="AH69" s="514"/>
      <c r="AI69" s="514"/>
      <c r="AJ69" s="514"/>
      <c r="AK69" s="514"/>
      <c r="AL69" s="514"/>
      <c r="AM69" s="514"/>
      <c r="AN69" s="514"/>
      <c r="AO69" s="514"/>
      <c r="AP69" s="514"/>
      <c r="AQ69" s="514"/>
      <c r="AR69" s="514"/>
      <c r="AS69" s="514"/>
      <c r="AT69" s="514"/>
      <c r="AU69" s="514"/>
      <c r="AV69" s="514"/>
      <c r="AW69" s="514"/>
      <c r="AX69" s="514"/>
      <c r="AY69" s="514"/>
      <c r="AZ69" s="514"/>
      <c r="BA69" s="514"/>
      <c r="BB69" s="514"/>
      <c r="BC69" s="514"/>
      <c r="BD69" s="514"/>
      <c r="BE69" s="514"/>
      <c r="BF69" s="514"/>
      <c r="BG69" s="514"/>
      <c r="BH69" s="514"/>
      <c r="BI69" s="514"/>
      <c r="BJ69" s="514"/>
      <c r="BK69" s="514"/>
      <c r="BL69" s="514"/>
      <c r="BM69" s="514"/>
      <c r="BN69" s="514"/>
      <c r="BO69" s="514"/>
      <c r="BP69" s="514"/>
      <c r="BQ69" s="514"/>
      <c r="BR69" s="514"/>
      <c r="BS69" s="514"/>
      <c r="BT69" s="514"/>
      <c r="BU69" s="514"/>
      <c r="BV69" s="514"/>
      <c r="BW69" s="514"/>
      <c r="BX69" s="514"/>
      <c r="BY69" s="514"/>
      <c r="BZ69" s="514"/>
      <c r="CA69" s="514"/>
      <c r="CB69" s="514"/>
      <c r="CC69" s="514"/>
      <c r="CD69" s="514"/>
      <c r="CE69" s="514"/>
      <c r="CF69" s="514"/>
      <c r="CG69" s="514"/>
      <c r="CH69" s="514"/>
      <c r="CI69" s="514"/>
      <c r="CJ69" s="514"/>
      <c r="CK69" s="514"/>
      <c r="CL69" s="514"/>
      <c r="CM69" s="514"/>
      <c r="CN69" s="514"/>
      <c r="CO69" s="514"/>
      <c r="CP69" s="514"/>
      <c r="CQ69" s="514"/>
      <c r="CR69" s="514"/>
      <c r="CS69" s="514"/>
      <c r="CT69" s="514"/>
      <c r="CU69" s="514"/>
      <c r="CV69" s="514"/>
      <c r="CW69" s="514"/>
      <c r="CX69" s="514"/>
      <c r="CY69" s="514"/>
      <c r="CZ69" s="514"/>
      <c r="DA69" s="514"/>
      <c r="DB69" s="514"/>
      <c r="DC69" s="514"/>
      <c r="DD69" s="514"/>
      <c r="DE69" s="514"/>
      <c r="DF69" s="514"/>
      <c r="DG69" s="514"/>
      <c r="DH69" s="514"/>
      <c r="DI69" s="514"/>
      <c r="DJ69" s="514"/>
      <c r="DK69" s="514"/>
      <c r="DL69" s="514"/>
      <c r="DM69" s="514"/>
      <c r="DN69" s="514"/>
      <c r="DO69" s="514"/>
      <c r="DP69" s="514"/>
      <c r="DQ69" s="514"/>
      <c r="DR69" s="514"/>
      <c r="DS69" s="514"/>
      <c r="DT69" s="514"/>
      <c r="DU69" s="514"/>
      <c r="DV69" s="514"/>
      <c r="DW69" s="514"/>
      <c r="DX69" s="514"/>
      <c r="DY69" s="514"/>
      <c r="DZ69" s="514"/>
      <c r="EA69" s="514"/>
      <c r="EB69" s="514"/>
      <c r="EC69" s="514"/>
      <c r="ED69" s="514"/>
      <c r="EE69" s="514"/>
      <c r="EF69" s="514"/>
      <c r="EG69" s="514"/>
      <c r="EH69" s="514"/>
      <c r="EI69" s="514"/>
      <c r="EJ69" s="514"/>
      <c r="EK69" s="514"/>
      <c r="EL69" s="514"/>
      <c r="EM69" s="514"/>
      <c r="EN69" s="514"/>
      <c r="EO69" s="514"/>
      <c r="EP69" s="514"/>
      <c r="EQ69" s="514"/>
      <c r="ER69" s="514"/>
      <c r="ES69" s="514"/>
      <c r="ET69" s="514"/>
      <c r="EU69" s="514"/>
      <c r="EV69" s="514"/>
      <c r="EW69" s="514"/>
      <c r="EX69" s="514"/>
      <c r="EY69" s="514"/>
      <c r="EZ69" s="514"/>
      <c r="FA69" s="514"/>
      <c r="FB69" s="514"/>
      <c r="FC69" s="514"/>
      <c r="FD69" s="514"/>
    </row>
    <row r="70" spans="2:160" ht="19.899999999999999" customHeight="1">
      <c r="B70" s="117"/>
      <c r="C70" s="117"/>
      <c r="D70" s="117"/>
      <c r="E70" s="117"/>
      <c r="F70" s="117"/>
      <c r="G70" s="311"/>
      <c r="H70" s="117"/>
      <c r="I70" s="117"/>
      <c r="J70" s="117"/>
      <c r="K70" s="117"/>
      <c r="AB70" s="514"/>
      <c r="AC70" s="514"/>
      <c r="AD70" s="516"/>
      <c r="AE70" s="517"/>
      <c r="AF70" s="516"/>
      <c r="AG70" s="514"/>
      <c r="AH70" s="514"/>
      <c r="AI70" s="514"/>
      <c r="AJ70" s="514"/>
      <c r="AK70" s="514"/>
      <c r="AL70" s="514"/>
      <c r="AM70" s="514"/>
      <c r="AN70" s="514"/>
      <c r="AO70" s="514"/>
      <c r="AP70" s="514"/>
      <c r="AQ70" s="514"/>
      <c r="AR70" s="514"/>
      <c r="AS70" s="514"/>
      <c r="AT70" s="514"/>
      <c r="AU70" s="514"/>
      <c r="AV70" s="514"/>
      <c r="AW70" s="514"/>
      <c r="AX70" s="514"/>
      <c r="AY70" s="514"/>
      <c r="AZ70" s="514"/>
      <c r="BA70" s="514"/>
      <c r="BB70" s="514"/>
      <c r="BC70" s="514"/>
      <c r="BD70" s="514"/>
      <c r="BE70" s="514"/>
      <c r="BF70" s="514"/>
      <c r="BG70" s="514"/>
      <c r="BH70" s="514"/>
      <c r="BI70" s="514"/>
      <c r="BJ70" s="514"/>
      <c r="BK70" s="514"/>
      <c r="BL70" s="514"/>
      <c r="BM70" s="514"/>
      <c r="BN70" s="514"/>
      <c r="BO70" s="514"/>
      <c r="BP70" s="514"/>
      <c r="BQ70" s="514"/>
      <c r="BR70" s="514"/>
      <c r="BS70" s="514"/>
      <c r="BT70" s="514"/>
      <c r="BU70" s="514"/>
      <c r="BV70" s="514"/>
      <c r="BW70" s="514"/>
      <c r="BX70" s="514"/>
      <c r="BY70" s="514"/>
      <c r="BZ70" s="514"/>
      <c r="CA70" s="514"/>
      <c r="CB70" s="514"/>
      <c r="CC70" s="514"/>
      <c r="CD70" s="514"/>
      <c r="CE70" s="514"/>
      <c r="CF70" s="514"/>
      <c r="CG70" s="514"/>
      <c r="CH70" s="514"/>
      <c r="CI70" s="514"/>
      <c r="CJ70" s="514"/>
      <c r="CK70" s="514"/>
      <c r="CL70" s="514"/>
      <c r="CM70" s="514"/>
      <c r="CN70" s="514"/>
      <c r="CO70" s="514"/>
      <c r="CP70" s="514"/>
      <c r="CQ70" s="514"/>
      <c r="CR70" s="514"/>
      <c r="CS70" s="514"/>
      <c r="CT70" s="514"/>
      <c r="CU70" s="514"/>
      <c r="CV70" s="514"/>
      <c r="CW70" s="514"/>
      <c r="CX70" s="514"/>
      <c r="CY70" s="514"/>
      <c r="CZ70" s="514"/>
      <c r="DA70" s="514"/>
      <c r="DB70" s="514"/>
      <c r="DC70" s="514"/>
      <c r="DD70" s="514"/>
      <c r="DE70" s="514"/>
      <c r="DF70" s="514"/>
      <c r="DG70" s="514"/>
      <c r="DH70" s="514"/>
      <c r="DI70" s="514"/>
      <c r="DJ70" s="514"/>
      <c r="DK70" s="514"/>
      <c r="DL70" s="514"/>
      <c r="DM70" s="514"/>
      <c r="DN70" s="514"/>
      <c r="DO70" s="514"/>
      <c r="DP70" s="514"/>
      <c r="DQ70" s="514"/>
      <c r="DR70" s="514"/>
      <c r="DS70" s="514"/>
      <c r="DT70" s="514"/>
      <c r="DU70" s="514"/>
      <c r="DV70" s="514"/>
      <c r="DW70" s="514"/>
      <c r="DX70" s="514"/>
      <c r="DY70" s="514"/>
      <c r="DZ70" s="514"/>
      <c r="EA70" s="514"/>
      <c r="EB70" s="514"/>
      <c r="EC70" s="514"/>
      <c r="ED70" s="514"/>
      <c r="EE70" s="514"/>
      <c r="EF70" s="514"/>
      <c r="EG70" s="514"/>
      <c r="EH70" s="514"/>
      <c r="EI70" s="514"/>
      <c r="EJ70" s="514"/>
      <c r="EK70" s="514"/>
      <c r="EL70" s="514"/>
      <c r="EM70" s="514"/>
      <c r="EN70" s="514"/>
      <c r="EO70" s="514"/>
      <c r="EP70" s="514"/>
      <c r="EQ70" s="514"/>
      <c r="ER70" s="514"/>
      <c r="ES70" s="514"/>
      <c r="ET70" s="514"/>
      <c r="EU70" s="514"/>
      <c r="EV70" s="514"/>
      <c r="EW70" s="514"/>
      <c r="EX70" s="514"/>
      <c r="EY70" s="514"/>
      <c r="EZ70" s="514"/>
      <c r="FA70" s="514"/>
      <c r="FB70" s="514"/>
      <c r="FC70" s="514"/>
      <c r="FD70" s="514"/>
    </row>
    <row r="71" spans="2:160" ht="19.899999999999999" customHeight="1">
      <c r="B71" s="117"/>
      <c r="C71" s="117"/>
      <c r="D71" s="117"/>
      <c r="E71" s="117"/>
      <c r="F71" s="117"/>
      <c r="G71" s="311"/>
      <c r="H71" s="117"/>
      <c r="I71" s="117"/>
      <c r="J71" s="117"/>
      <c r="K71" s="117"/>
      <c r="AB71" s="514"/>
      <c r="AC71" s="514"/>
      <c r="AD71" s="516"/>
      <c r="AE71" s="517"/>
      <c r="AF71" s="516"/>
      <c r="AG71" s="514"/>
      <c r="AH71" s="514"/>
      <c r="AI71" s="514"/>
      <c r="AJ71" s="514"/>
      <c r="AK71" s="514"/>
      <c r="AL71" s="514"/>
      <c r="AM71" s="514"/>
      <c r="AN71" s="514"/>
      <c r="AO71" s="514"/>
      <c r="AP71" s="514"/>
      <c r="AQ71" s="514"/>
      <c r="AR71" s="514"/>
      <c r="AS71" s="514"/>
      <c r="AT71" s="514"/>
      <c r="AU71" s="514"/>
      <c r="AV71" s="514"/>
      <c r="AW71" s="514"/>
      <c r="AX71" s="514"/>
      <c r="AY71" s="514"/>
      <c r="AZ71" s="514"/>
      <c r="BA71" s="514"/>
      <c r="BB71" s="514"/>
      <c r="BC71" s="514"/>
      <c r="BD71" s="514"/>
      <c r="BE71" s="514"/>
      <c r="BF71" s="514"/>
      <c r="BG71" s="514"/>
      <c r="BH71" s="514"/>
      <c r="BI71" s="514"/>
      <c r="BJ71" s="514"/>
      <c r="BK71" s="514"/>
      <c r="BL71" s="514"/>
      <c r="BM71" s="514"/>
      <c r="BN71" s="514"/>
      <c r="BO71" s="514"/>
      <c r="BP71" s="514"/>
      <c r="BQ71" s="514"/>
      <c r="BR71" s="514"/>
      <c r="BS71" s="514"/>
      <c r="BT71" s="514"/>
      <c r="BU71" s="514"/>
      <c r="BV71" s="514"/>
      <c r="BW71" s="514"/>
      <c r="BX71" s="514"/>
      <c r="BY71" s="514"/>
      <c r="BZ71" s="514"/>
      <c r="CA71" s="514"/>
      <c r="CB71" s="514"/>
      <c r="CC71" s="514"/>
      <c r="CD71" s="514"/>
      <c r="CE71" s="514"/>
      <c r="CF71" s="514"/>
      <c r="CG71" s="514"/>
      <c r="CH71" s="514"/>
      <c r="CI71" s="514"/>
      <c r="CJ71" s="514"/>
      <c r="CK71" s="514"/>
      <c r="CL71" s="514"/>
      <c r="CM71" s="514"/>
      <c r="CN71" s="514"/>
      <c r="CO71" s="514"/>
      <c r="CP71" s="514"/>
      <c r="CQ71" s="514"/>
      <c r="CR71" s="514"/>
      <c r="CS71" s="514"/>
      <c r="CT71" s="514"/>
      <c r="CU71" s="514"/>
      <c r="CV71" s="514"/>
      <c r="CW71" s="514"/>
      <c r="CX71" s="514"/>
      <c r="CY71" s="514"/>
      <c r="CZ71" s="514"/>
      <c r="DA71" s="514"/>
      <c r="DB71" s="514"/>
      <c r="DC71" s="514"/>
      <c r="DD71" s="514"/>
      <c r="DE71" s="514"/>
      <c r="DF71" s="514"/>
      <c r="DG71" s="514"/>
      <c r="DH71" s="514"/>
      <c r="DI71" s="514"/>
      <c r="DJ71" s="514"/>
      <c r="DK71" s="514"/>
      <c r="DL71" s="514"/>
      <c r="DM71" s="514"/>
      <c r="DN71" s="514"/>
      <c r="DO71" s="514"/>
      <c r="DP71" s="514"/>
      <c r="DQ71" s="514"/>
      <c r="DR71" s="514"/>
      <c r="DS71" s="514"/>
      <c r="DT71" s="514"/>
      <c r="DU71" s="514"/>
      <c r="DV71" s="514"/>
      <c r="DW71" s="514"/>
      <c r="DX71" s="514"/>
      <c r="DY71" s="514"/>
      <c r="DZ71" s="514"/>
      <c r="EA71" s="514"/>
      <c r="EB71" s="514"/>
      <c r="EC71" s="514"/>
      <c r="ED71" s="514"/>
      <c r="EE71" s="514"/>
      <c r="EF71" s="514"/>
      <c r="EG71" s="514"/>
      <c r="EH71" s="514"/>
      <c r="EI71" s="514"/>
      <c r="EJ71" s="514"/>
      <c r="EK71" s="514"/>
      <c r="EL71" s="514"/>
      <c r="EM71" s="514"/>
      <c r="EN71" s="514"/>
      <c r="EO71" s="514"/>
      <c r="EP71" s="514"/>
      <c r="EQ71" s="514"/>
      <c r="ER71" s="514"/>
      <c r="ES71" s="514"/>
      <c r="ET71" s="514"/>
      <c r="EU71" s="514"/>
      <c r="EV71" s="514"/>
      <c r="EW71" s="514"/>
      <c r="EX71" s="514"/>
      <c r="EY71" s="514"/>
      <c r="EZ71" s="514"/>
      <c r="FA71" s="514"/>
      <c r="FB71" s="514"/>
      <c r="FC71" s="514"/>
      <c r="FD71" s="514"/>
    </row>
    <row r="72" spans="2:160" ht="19.899999999999999" customHeight="1">
      <c r="B72" s="117"/>
      <c r="C72" s="117"/>
      <c r="D72" s="117"/>
      <c r="E72" s="117"/>
      <c r="F72" s="117"/>
      <c r="G72" s="311"/>
      <c r="H72" s="117"/>
      <c r="I72" s="117"/>
      <c r="J72" s="117"/>
      <c r="K72" s="117"/>
      <c r="AB72" s="514"/>
      <c r="AC72" s="514"/>
      <c r="AD72" s="516"/>
      <c r="AE72" s="517"/>
      <c r="AF72" s="516"/>
      <c r="AG72" s="514"/>
      <c r="AH72" s="514"/>
      <c r="AI72" s="514"/>
      <c r="AJ72" s="514"/>
      <c r="AK72" s="514"/>
      <c r="AL72" s="514"/>
      <c r="AM72" s="514"/>
      <c r="AN72" s="514"/>
      <c r="AO72" s="514"/>
      <c r="AP72" s="514"/>
      <c r="AQ72" s="514"/>
      <c r="AR72" s="514"/>
      <c r="AS72" s="514"/>
      <c r="AT72" s="514"/>
      <c r="AU72" s="514"/>
      <c r="AV72" s="514"/>
      <c r="AW72" s="514"/>
      <c r="AX72" s="514"/>
      <c r="AY72" s="514"/>
      <c r="AZ72" s="514"/>
      <c r="BA72" s="514"/>
      <c r="BB72" s="514"/>
      <c r="BC72" s="514"/>
      <c r="BD72" s="514"/>
      <c r="BE72" s="514"/>
      <c r="BF72" s="514"/>
      <c r="BG72" s="514"/>
      <c r="BH72" s="514"/>
      <c r="BI72" s="514"/>
      <c r="BJ72" s="514"/>
      <c r="BK72" s="514"/>
      <c r="BL72" s="514"/>
      <c r="BM72" s="514"/>
      <c r="BN72" s="514"/>
      <c r="BO72" s="514"/>
      <c r="BP72" s="514"/>
      <c r="BQ72" s="514"/>
      <c r="BR72" s="514"/>
      <c r="BS72" s="514"/>
      <c r="BT72" s="514"/>
      <c r="BU72" s="514"/>
      <c r="BV72" s="514"/>
      <c r="BW72" s="514"/>
      <c r="BX72" s="514"/>
      <c r="BY72" s="514"/>
      <c r="BZ72" s="514"/>
      <c r="CA72" s="514"/>
      <c r="CB72" s="514"/>
      <c r="CC72" s="514"/>
      <c r="CD72" s="514"/>
      <c r="CE72" s="514"/>
      <c r="CF72" s="514"/>
      <c r="CG72" s="514"/>
      <c r="CH72" s="514"/>
      <c r="CI72" s="514"/>
      <c r="CJ72" s="514"/>
      <c r="CK72" s="514"/>
      <c r="CL72" s="514"/>
      <c r="CM72" s="514"/>
      <c r="CN72" s="514"/>
      <c r="CO72" s="514"/>
      <c r="CP72" s="514"/>
      <c r="CQ72" s="514"/>
      <c r="CR72" s="514"/>
      <c r="CS72" s="514"/>
      <c r="CT72" s="514"/>
      <c r="CU72" s="514"/>
      <c r="CV72" s="514"/>
      <c r="CW72" s="514"/>
      <c r="CX72" s="514"/>
      <c r="CY72" s="514"/>
      <c r="CZ72" s="514"/>
      <c r="DA72" s="514"/>
      <c r="DB72" s="514"/>
      <c r="DC72" s="514"/>
      <c r="DD72" s="514"/>
      <c r="DE72" s="514"/>
      <c r="DF72" s="514"/>
      <c r="DG72" s="514"/>
      <c r="DH72" s="514"/>
      <c r="DI72" s="514"/>
      <c r="DJ72" s="514"/>
      <c r="DK72" s="514"/>
      <c r="DL72" s="514"/>
      <c r="DM72" s="514"/>
      <c r="DN72" s="514"/>
      <c r="DO72" s="514"/>
      <c r="DP72" s="514"/>
      <c r="DQ72" s="514"/>
      <c r="DR72" s="514"/>
      <c r="DS72" s="514"/>
      <c r="DT72" s="514"/>
      <c r="DU72" s="514"/>
      <c r="DV72" s="514"/>
      <c r="DW72" s="514"/>
      <c r="DX72" s="514"/>
      <c r="DY72" s="514"/>
      <c r="DZ72" s="514"/>
      <c r="EA72" s="514"/>
      <c r="EB72" s="514"/>
      <c r="EC72" s="514"/>
      <c r="ED72" s="514"/>
      <c r="EE72" s="514"/>
      <c r="EF72" s="514"/>
      <c r="EG72" s="514"/>
      <c r="EH72" s="514"/>
      <c r="EI72" s="514"/>
      <c r="EJ72" s="514"/>
      <c r="EK72" s="514"/>
      <c r="EL72" s="514"/>
      <c r="EM72" s="514"/>
      <c r="EN72" s="514"/>
      <c r="EO72" s="514"/>
      <c r="EP72" s="514"/>
      <c r="EQ72" s="514"/>
      <c r="ER72" s="514"/>
      <c r="ES72" s="514"/>
      <c r="ET72" s="514"/>
      <c r="EU72" s="514"/>
      <c r="EV72" s="514"/>
      <c r="EW72" s="514"/>
      <c r="EX72" s="514"/>
      <c r="EY72" s="514"/>
      <c r="EZ72" s="514"/>
      <c r="FA72" s="514"/>
      <c r="FB72" s="514"/>
      <c r="FC72" s="514"/>
      <c r="FD72" s="514"/>
    </row>
    <row r="73" spans="2:160" ht="19.899999999999999" customHeight="1">
      <c r="B73" s="117"/>
      <c r="C73" s="117"/>
      <c r="D73" s="117"/>
      <c r="E73" s="117"/>
      <c r="F73" s="117"/>
      <c r="G73" s="311"/>
      <c r="H73" s="117"/>
      <c r="I73" s="117"/>
      <c r="J73" s="117"/>
      <c r="K73" s="117"/>
      <c r="AB73" s="514"/>
      <c r="AC73" s="514"/>
      <c r="AD73" s="516"/>
      <c r="AE73" s="517"/>
      <c r="AF73" s="516"/>
      <c r="AG73" s="514"/>
      <c r="AH73" s="514"/>
      <c r="AI73" s="514"/>
      <c r="AJ73" s="514"/>
      <c r="AK73" s="514"/>
      <c r="AL73" s="514"/>
      <c r="AM73" s="514"/>
      <c r="AN73" s="514"/>
      <c r="AO73" s="514"/>
      <c r="AP73" s="514"/>
      <c r="AQ73" s="514"/>
      <c r="AR73" s="514"/>
      <c r="AS73" s="514"/>
      <c r="AT73" s="514"/>
      <c r="AU73" s="514"/>
      <c r="AV73" s="514"/>
      <c r="AW73" s="514"/>
      <c r="AX73" s="514"/>
      <c r="AY73" s="514"/>
      <c r="AZ73" s="514"/>
      <c r="BA73" s="514"/>
      <c r="BB73" s="514"/>
      <c r="BC73" s="514"/>
      <c r="BD73" s="514"/>
      <c r="BE73" s="514"/>
      <c r="BF73" s="514"/>
      <c r="BG73" s="514"/>
      <c r="BH73" s="514"/>
      <c r="BI73" s="514"/>
      <c r="BJ73" s="514"/>
      <c r="BK73" s="514"/>
      <c r="BL73" s="514"/>
      <c r="BM73" s="514"/>
      <c r="BN73" s="514"/>
      <c r="BO73" s="514"/>
      <c r="BP73" s="514"/>
      <c r="BQ73" s="514"/>
      <c r="BR73" s="514"/>
      <c r="BS73" s="514"/>
      <c r="BT73" s="514"/>
      <c r="BU73" s="514"/>
      <c r="BV73" s="514"/>
      <c r="BW73" s="514"/>
      <c r="BX73" s="514"/>
      <c r="BY73" s="514"/>
      <c r="BZ73" s="514"/>
      <c r="CA73" s="514"/>
      <c r="CB73" s="514"/>
      <c r="CC73" s="514"/>
      <c r="CD73" s="514"/>
      <c r="CE73" s="514"/>
      <c r="CF73" s="514"/>
      <c r="CG73" s="514"/>
      <c r="CH73" s="514"/>
      <c r="CI73" s="514"/>
      <c r="CJ73" s="514"/>
      <c r="CK73" s="514"/>
      <c r="CL73" s="514"/>
      <c r="CM73" s="514"/>
      <c r="CN73" s="514"/>
      <c r="CO73" s="514"/>
      <c r="CP73" s="514"/>
      <c r="CQ73" s="514"/>
      <c r="CR73" s="514"/>
      <c r="CS73" s="514"/>
      <c r="CT73" s="514"/>
      <c r="CU73" s="514"/>
      <c r="CV73" s="514"/>
      <c r="CW73" s="514"/>
      <c r="CX73" s="514"/>
      <c r="CY73" s="514"/>
      <c r="CZ73" s="514"/>
      <c r="DA73" s="514"/>
      <c r="DB73" s="514"/>
      <c r="DC73" s="514"/>
      <c r="DD73" s="514"/>
      <c r="DE73" s="514"/>
      <c r="DF73" s="514"/>
      <c r="DG73" s="514"/>
      <c r="DH73" s="514"/>
      <c r="DI73" s="514"/>
      <c r="DJ73" s="514"/>
      <c r="DK73" s="514"/>
      <c r="DL73" s="514"/>
      <c r="DM73" s="514"/>
      <c r="DN73" s="514"/>
      <c r="DO73" s="514"/>
      <c r="DP73" s="514"/>
      <c r="DQ73" s="514"/>
      <c r="DR73" s="514"/>
      <c r="DS73" s="514"/>
      <c r="DT73" s="514"/>
      <c r="DU73" s="514"/>
      <c r="DV73" s="514"/>
      <c r="DW73" s="514"/>
      <c r="DX73" s="514"/>
      <c r="DY73" s="514"/>
      <c r="DZ73" s="514"/>
      <c r="EA73" s="514"/>
      <c r="EB73" s="514"/>
      <c r="EC73" s="514"/>
      <c r="ED73" s="514"/>
      <c r="EE73" s="514"/>
      <c r="EF73" s="514"/>
      <c r="EG73" s="514"/>
      <c r="EH73" s="514"/>
      <c r="EI73" s="514"/>
      <c r="EJ73" s="514"/>
      <c r="EK73" s="514"/>
      <c r="EL73" s="514"/>
      <c r="EM73" s="514"/>
      <c r="EN73" s="514"/>
      <c r="EO73" s="514"/>
      <c r="EP73" s="514"/>
      <c r="EQ73" s="514"/>
      <c r="ER73" s="514"/>
      <c r="ES73" s="514"/>
      <c r="ET73" s="514"/>
      <c r="EU73" s="514"/>
      <c r="EV73" s="514"/>
      <c r="EW73" s="514"/>
      <c r="EX73" s="514"/>
      <c r="EY73" s="514"/>
      <c r="EZ73" s="514"/>
      <c r="FA73" s="514"/>
      <c r="FB73" s="514"/>
      <c r="FC73" s="514"/>
      <c r="FD73" s="514"/>
    </row>
    <row r="74" spans="2:160" ht="19.899999999999999" customHeight="1">
      <c r="B74" s="117"/>
      <c r="C74" s="117"/>
      <c r="D74" s="117"/>
      <c r="E74" s="117"/>
      <c r="F74" s="117"/>
      <c r="G74" s="311"/>
      <c r="H74" s="117"/>
      <c r="I74" s="117"/>
      <c r="J74" s="117"/>
      <c r="K74" s="117"/>
      <c r="AB74" s="514"/>
      <c r="AC74" s="514"/>
      <c r="AD74" s="516"/>
      <c r="AE74" s="517"/>
      <c r="AF74" s="516"/>
      <c r="AG74" s="514"/>
      <c r="AH74" s="514"/>
      <c r="AI74" s="514"/>
      <c r="AJ74" s="514"/>
      <c r="AK74" s="514"/>
      <c r="AL74" s="514"/>
      <c r="AM74" s="514"/>
      <c r="AN74" s="514"/>
      <c r="AO74" s="514"/>
      <c r="AP74" s="514"/>
      <c r="AQ74" s="514"/>
      <c r="AR74" s="514"/>
      <c r="AS74" s="514"/>
      <c r="AT74" s="514"/>
      <c r="AU74" s="514"/>
      <c r="AV74" s="514"/>
      <c r="AW74" s="514"/>
      <c r="AX74" s="514"/>
      <c r="AY74" s="514"/>
      <c r="AZ74" s="514"/>
      <c r="BA74" s="514"/>
      <c r="BB74" s="514"/>
      <c r="BC74" s="514"/>
      <c r="BD74" s="514"/>
      <c r="BE74" s="514"/>
      <c r="BF74" s="514"/>
      <c r="BG74" s="514"/>
      <c r="BH74" s="514"/>
      <c r="BI74" s="514"/>
      <c r="BJ74" s="514"/>
      <c r="BK74" s="514"/>
      <c r="BL74" s="514"/>
      <c r="BM74" s="514"/>
      <c r="BN74" s="514"/>
      <c r="BO74" s="514"/>
      <c r="BP74" s="514"/>
      <c r="BQ74" s="514"/>
      <c r="BR74" s="514"/>
      <c r="BS74" s="514"/>
      <c r="BT74" s="514"/>
      <c r="BU74" s="514"/>
      <c r="BV74" s="514"/>
      <c r="BW74" s="514"/>
      <c r="BX74" s="514"/>
      <c r="BY74" s="514"/>
      <c r="BZ74" s="514"/>
      <c r="CA74" s="514"/>
      <c r="CB74" s="514"/>
      <c r="CC74" s="514"/>
      <c r="CD74" s="514"/>
      <c r="CE74" s="514"/>
      <c r="CF74" s="514"/>
      <c r="CG74" s="514"/>
      <c r="CH74" s="514"/>
      <c r="CI74" s="514"/>
      <c r="CJ74" s="514"/>
      <c r="CK74" s="514"/>
      <c r="CL74" s="514"/>
      <c r="CM74" s="514"/>
      <c r="CN74" s="514"/>
      <c r="CO74" s="514"/>
      <c r="CP74" s="514"/>
      <c r="CQ74" s="514"/>
      <c r="CR74" s="514"/>
      <c r="CS74" s="514"/>
      <c r="CT74" s="514"/>
      <c r="CU74" s="514"/>
      <c r="CV74" s="514"/>
      <c r="CW74" s="514"/>
      <c r="CX74" s="514"/>
      <c r="CY74" s="514"/>
      <c r="CZ74" s="514"/>
      <c r="DA74" s="514"/>
      <c r="DB74" s="514"/>
      <c r="DC74" s="514"/>
      <c r="DD74" s="514"/>
      <c r="DE74" s="514"/>
      <c r="DF74" s="514"/>
      <c r="DG74" s="514"/>
      <c r="DH74" s="514"/>
      <c r="DI74" s="514"/>
      <c r="DJ74" s="514"/>
      <c r="DK74" s="514"/>
      <c r="DL74" s="514"/>
      <c r="DM74" s="514"/>
      <c r="DN74" s="514"/>
      <c r="DO74" s="514"/>
      <c r="DP74" s="514"/>
      <c r="DQ74" s="514"/>
      <c r="DR74" s="514"/>
      <c r="DS74" s="514"/>
      <c r="DT74" s="514"/>
      <c r="DU74" s="514"/>
      <c r="DV74" s="514"/>
      <c r="DW74" s="514"/>
      <c r="DX74" s="514"/>
      <c r="DY74" s="514"/>
      <c r="DZ74" s="514"/>
      <c r="EA74" s="514"/>
      <c r="EB74" s="514"/>
      <c r="EC74" s="514"/>
      <c r="ED74" s="514"/>
      <c r="EE74" s="514"/>
      <c r="EF74" s="514"/>
      <c r="EG74" s="514"/>
      <c r="EH74" s="514"/>
      <c r="EI74" s="514"/>
      <c r="EJ74" s="514"/>
      <c r="EK74" s="514"/>
      <c r="EL74" s="514"/>
      <c r="EM74" s="514"/>
      <c r="EN74" s="514"/>
      <c r="EO74" s="514"/>
      <c r="EP74" s="514"/>
      <c r="EQ74" s="514"/>
      <c r="ER74" s="514"/>
      <c r="ES74" s="514"/>
      <c r="ET74" s="514"/>
      <c r="EU74" s="514"/>
      <c r="EV74" s="514"/>
      <c r="EW74" s="514"/>
      <c r="EX74" s="514"/>
      <c r="EY74" s="514"/>
      <c r="EZ74" s="514"/>
      <c r="FA74" s="514"/>
      <c r="FB74" s="514"/>
      <c r="FC74" s="514"/>
      <c r="FD74" s="514"/>
    </row>
    <row r="75" spans="2:160" ht="19.899999999999999" customHeight="1">
      <c r="B75" s="117"/>
      <c r="C75" s="117"/>
      <c r="D75" s="117"/>
      <c r="E75" s="117"/>
      <c r="F75" s="117"/>
      <c r="G75" s="311"/>
      <c r="H75" s="117"/>
      <c r="I75" s="117"/>
      <c r="J75" s="117"/>
      <c r="K75" s="117"/>
      <c r="AB75" s="514"/>
      <c r="AC75" s="514"/>
      <c r="AD75" s="516"/>
      <c r="AE75" s="517"/>
      <c r="AF75" s="516"/>
      <c r="AG75" s="514"/>
      <c r="AH75" s="514"/>
      <c r="AI75" s="514"/>
      <c r="AJ75" s="514"/>
      <c r="AK75" s="514"/>
      <c r="AL75" s="514"/>
      <c r="AM75" s="514"/>
      <c r="AN75" s="514"/>
      <c r="AO75" s="514"/>
      <c r="AP75" s="514"/>
      <c r="AQ75" s="514"/>
      <c r="AR75" s="514"/>
      <c r="AS75" s="514"/>
      <c r="AT75" s="514"/>
      <c r="AU75" s="514"/>
      <c r="AV75" s="514"/>
      <c r="AW75" s="514"/>
      <c r="AX75" s="514"/>
      <c r="AY75" s="514"/>
      <c r="AZ75" s="514"/>
      <c r="BA75" s="514"/>
      <c r="BB75" s="514"/>
      <c r="BC75" s="514"/>
      <c r="BD75" s="514"/>
      <c r="BE75" s="514"/>
      <c r="BF75" s="514"/>
      <c r="BG75" s="514"/>
      <c r="BH75" s="514"/>
      <c r="BI75" s="514"/>
      <c r="BJ75" s="514"/>
      <c r="BK75" s="514"/>
      <c r="BL75" s="514"/>
      <c r="BM75" s="514"/>
      <c r="BN75" s="514"/>
      <c r="BO75" s="514"/>
      <c r="BP75" s="514"/>
      <c r="BQ75" s="514"/>
      <c r="BR75" s="514"/>
      <c r="BS75" s="514"/>
      <c r="BT75" s="514"/>
      <c r="BU75" s="514"/>
      <c r="BV75" s="514"/>
      <c r="BW75" s="514"/>
      <c r="BX75" s="514"/>
      <c r="BY75" s="514"/>
      <c r="BZ75" s="514"/>
      <c r="CA75" s="514"/>
      <c r="CB75" s="514"/>
      <c r="CC75" s="514"/>
      <c r="CD75" s="514"/>
      <c r="CE75" s="514"/>
      <c r="CF75" s="514"/>
      <c r="CG75" s="514"/>
      <c r="CH75" s="514"/>
      <c r="CI75" s="514"/>
      <c r="CJ75" s="514"/>
      <c r="CK75" s="514"/>
      <c r="CL75" s="514"/>
      <c r="CM75" s="514"/>
      <c r="CN75" s="514"/>
      <c r="CO75" s="514"/>
      <c r="CP75" s="514"/>
      <c r="CQ75" s="514"/>
      <c r="CR75" s="514"/>
      <c r="CS75" s="514"/>
      <c r="CT75" s="514"/>
      <c r="CU75" s="514"/>
      <c r="CV75" s="514"/>
      <c r="CW75" s="514"/>
      <c r="CX75" s="514"/>
      <c r="CY75" s="514"/>
      <c r="CZ75" s="514"/>
      <c r="DA75" s="514"/>
      <c r="DB75" s="514"/>
      <c r="DC75" s="514"/>
      <c r="DD75" s="514"/>
      <c r="DE75" s="514"/>
      <c r="DF75" s="514"/>
      <c r="DG75" s="514"/>
      <c r="DH75" s="514"/>
      <c r="DI75" s="514"/>
      <c r="DJ75" s="514"/>
      <c r="DK75" s="514"/>
      <c r="DL75" s="514"/>
      <c r="DM75" s="514"/>
      <c r="DN75" s="514"/>
      <c r="DO75" s="514"/>
      <c r="DP75" s="514"/>
      <c r="DQ75" s="514"/>
      <c r="DR75" s="514"/>
      <c r="DS75" s="514"/>
      <c r="DT75" s="514"/>
      <c r="DU75" s="514"/>
      <c r="DV75" s="514"/>
      <c r="DW75" s="514"/>
      <c r="DX75" s="514"/>
      <c r="DY75" s="514"/>
      <c r="DZ75" s="514"/>
      <c r="EA75" s="514"/>
      <c r="EB75" s="514"/>
      <c r="EC75" s="514"/>
      <c r="ED75" s="514"/>
      <c r="EE75" s="514"/>
      <c r="EF75" s="514"/>
      <c r="EG75" s="514"/>
      <c r="EH75" s="514"/>
      <c r="EI75" s="514"/>
      <c r="EJ75" s="514"/>
      <c r="EK75" s="514"/>
      <c r="EL75" s="514"/>
      <c r="EM75" s="514"/>
      <c r="EN75" s="514"/>
      <c r="EO75" s="514"/>
      <c r="EP75" s="514"/>
      <c r="EQ75" s="514"/>
      <c r="ER75" s="514"/>
      <c r="ES75" s="514"/>
      <c r="ET75" s="514"/>
      <c r="EU75" s="514"/>
      <c r="EV75" s="514"/>
      <c r="EW75" s="514"/>
      <c r="EX75" s="514"/>
      <c r="EY75" s="514"/>
      <c r="EZ75" s="514"/>
      <c r="FA75" s="514"/>
      <c r="FB75" s="514"/>
      <c r="FC75" s="514"/>
      <c r="FD75" s="514"/>
    </row>
    <row r="76" spans="2:160" ht="19.899999999999999" customHeight="1">
      <c r="B76" s="117"/>
      <c r="C76" s="117"/>
      <c r="D76" s="117"/>
      <c r="E76" s="117"/>
      <c r="F76" s="117"/>
      <c r="G76" s="311"/>
      <c r="H76" s="117"/>
      <c r="I76" s="117"/>
      <c r="J76" s="117"/>
      <c r="K76" s="117"/>
      <c r="AB76" s="514"/>
      <c r="AC76" s="514"/>
      <c r="AD76" s="516"/>
      <c r="AE76" s="517"/>
      <c r="AF76" s="516"/>
      <c r="AG76" s="514"/>
      <c r="AH76" s="514"/>
      <c r="AI76" s="514"/>
      <c r="AJ76" s="514"/>
      <c r="AK76" s="514"/>
      <c r="AL76" s="514"/>
      <c r="AM76" s="514"/>
      <c r="AN76" s="514"/>
      <c r="AO76" s="514"/>
      <c r="AP76" s="514"/>
      <c r="AQ76" s="514"/>
      <c r="AR76" s="514"/>
      <c r="AS76" s="514"/>
      <c r="AT76" s="514"/>
      <c r="AU76" s="514"/>
      <c r="AV76" s="514"/>
      <c r="AW76" s="514"/>
      <c r="AX76" s="514"/>
      <c r="AY76" s="514"/>
      <c r="AZ76" s="514"/>
      <c r="BA76" s="514"/>
      <c r="BB76" s="514"/>
      <c r="BC76" s="514"/>
      <c r="BD76" s="514"/>
      <c r="BE76" s="514"/>
      <c r="BF76" s="514"/>
      <c r="BG76" s="514"/>
      <c r="BH76" s="514"/>
      <c r="BI76" s="514"/>
      <c r="BJ76" s="514"/>
      <c r="BK76" s="514"/>
      <c r="BL76" s="514"/>
      <c r="BM76" s="514"/>
      <c r="BN76" s="514"/>
      <c r="BO76" s="514"/>
      <c r="BP76" s="514"/>
      <c r="BQ76" s="514"/>
      <c r="BR76" s="514"/>
      <c r="BS76" s="514"/>
      <c r="BT76" s="514"/>
      <c r="BU76" s="514"/>
      <c r="BV76" s="514"/>
      <c r="BW76" s="514"/>
      <c r="BX76" s="514"/>
      <c r="BY76" s="514"/>
      <c r="BZ76" s="514"/>
      <c r="CA76" s="514"/>
      <c r="CB76" s="514"/>
      <c r="CC76" s="514"/>
      <c r="CD76" s="514"/>
      <c r="CE76" s="514"/>
      <c r="CF76" s="514"/>
      <c r="CG76" s="514"/>
      <c r="CH76" s="514"/>
      <c r="CI76" s="514"/>
      <c r="CJ76" s="514"/>
      <c r="CK76" s="514"/>
      <c r="CL76" s="514"/>
      <c r="CM76" s="514"/>
      <c r="CN76" s="514"/>
      <c r="CO76" s="514"/>
      <c r="CP76" s="514"/>
      <c r="CQ76" s="514"/>
      <c r="CR76" s="514"/>
      <c r="CS76" s="514"/>
      <c r="CT76" s="514"/>
      <c r="CU76" s="514"/>
      <c r="CV76" s="514"/>
      <c r="CW76" s="514"/>
      <c r="CX76" s="514"/>
      <c r="CY76" s="514"/>
      <c r="CZ76" s="514"/>
      <c r="DA76" s="514"/>
      <c r="DB76" s="514"/>
      <c r="DC76" s="514"/>
      <c r="DD76" s="514"/>
      <c r="DE76" s="514"/>
      <c r="DF76" s="514"/>
      <c r="DG76" s="514"/>
      <c r="DH76" s="514"/>
      <c r="DI76" s="514"/>
      <c r="DJ76" s="514"/>
      <c r="DK76" s="514"/>
      <c r="DL76" s="514"/>
      <c r="DM76" s="514"/>
      <c r="DN76" s="514"/>
      <c r="DO76" s="514"/>
      <c r="DP76" s="514"/>
      <c r="DQ76" s="514"/>
      <c r="DR76" s="514"/>
      <c r="DS76" s="514"/>
      <c r="DT76" s="514"/>
      <c r="DU76" s="514"/>
      <c r="DV76" s="514"/>
      <c r="DW76" s="514"/>
      <c r="DX76" s="514"/>
      <c r="DY76" s="514"/>
      <c r="DZ76" s="514"/>
      <c r="EA76" s="514"/>
      <c r="EB76" s="514"/>
      <c r="EC76" s="514"/>
      <c r="ED76" s="514"/>
      <c r="EE76" s="514"/>
      <c r="EF76" s="514"/>
      <c r="EG76" s="514"/>
      <c r="EH76" s="514"/>
      <c r="EI76" s="514"/>
      <c r="EJ76" s="514"/>
      <c r="EK76" s="514"/>
      <c r="EL76" s="514"/>
      <c r="EM76" s="514"/>
      <c r="EN76" s="514"/>
      <c r="EO76" s="514"/>
      <c r="EP76" s="514"/>
      <c r="EQ76" s="514"/>
      <c r="ER76" s="514"/>
      <c r="ES76" s="514"/>
      <c r="ET76" s="514"/>
      <c r="EU76" s="514"/>
      <c r="EV76" s="514"/>
      <c r="EW76" s="514"/>
      <c r="EX76" s="514"/>
      <c r="EY76" s="514"/>
      <c r="EZ76" s="514"/>
      <c r="FA76" s="514"/>
      <c r="FB76" s="514"/>
      <c r="FC76" s="514"/>
      <c r="FD76" s="514"/>
    </row>
    <row r="77" spans="2:160" ht="19.899999999999999" customHeight="1">
      <c r="B77" s="117"/>
      <c r="C77" s="117"/>
      <c r="D77" s="117"/>
      <c r="E77" s="117"/>
      <c r="F77" s="117"/>
      <c r="G77" s="311"/>
      <c r="H77" s="117"/>
      <c r="I77" s="117"/>
      <c r="J77" s="117"/>
      <c r="K77" s="117"/>
      <c r="AB77" s="514"/>
      <c r="AC77" s="514"/>
      <c r="AD77" s="516"/>
      <c r="AE77" s="517"/>
      <c r="AF77" s="516"/>
      <c r="AG77" s="514"/>
      <c r="AH77" s="514"/>
      <c r="AI77" s="514"/>
      <c r="AJ77" s="514"/>
      <c r="AK77" s="514"/>
      <c r="AL77" s="514"/>
      <c r="AM77" s="514"/>
      <c r="AN77" s="514"/>
      <c r="AO77" s="514"/>
      <c r="AP77" s="514"/>
      <c r="AQ77" s="514"/>
      <c r="AR77" s="514"/>
      <c r="AS77" s="514"/>
      <c r="AT77" s="514"/>
      <c r="AU77" s="514"/>
      <c r="AV77" s="514"/>
      <c r="AW77" s="514"/>
      <c r="AX77" s="514"/>
      <c r="AY77" s="514"/>
      <c r="AZ77" s="514"/>
      <c r="BA77" s="514"/>
      <c r="BB77" s="514"/>
      <c r="BC77" s="514"/>
      <c r="BD77" s="514"/>
      <c r="BE77" s="514"/>
      <c r="BF77" s="514"/>
      <c r="BG77" s="514"/>
      <c r="BH77" s="514"/>
      <c r="BI77" s="514"/>
      <c r="BJ77" s="514"/>
      <c r="BK77" s="514"/>
      <c r="BL77" s="514"/>
      <c r="BM77" s="514"/>
      <c r="BN77" s="514"/>
      <c r="BO77" s="514"/>
      <c r="BP77" s="514"/>
      <c r="BQ77" s="514"/>
      <c r="BR77" s="514"/>
      <c r="BS77" s="514"/>
      <c r="BT77" s="514"/>
      <c r="BU77" s="514"/>
      <c r="BV77" s="514"/>
      <c r="BW77" s="514"/>
      <c r="BX77" s="514"/>
      <c r="BY77" s="514"/>
      <c r="BZ77" s="514"/>
      <c r="CA77" s="514"/>
      <c r="CB77" s="514"/>
      <c r="CC77" s="514"/>
      <c r="CD77" s="514"/>
      <c r="CE77" s="514"/>
      <c r="CF77" s="514"/>
      <c r="CG77" s="514"/>
      <c r="CH77" s="514"/>
      <c r="CI77" s="514"/>
      <c r="CJ77" s="514"/>
      <c r="CK77" s="514"/>
      <c r="CL77" s="514"/>
      <c r="CM77" s="514"/>
      <c r="CN77" s="514"/>
      <c r="CO77" s="514"/>
      <c r="CP77" s="514"/>
      <c r="CQ77" s="514"/>
      <c r="CR77" s="514"/>
      <c r="CS77" s="514"/>
      <c r="CT77" s="514"/>
      <c r="CU77" s="514"/>
      <c r="CV77" s="514"/>
      <c r="CW77" s="514"/>
      <c r="CX77" s="514"/>
      <c r="CY77" s="514"/>
      <c r="CZ77" s="514"/>
      <c r="DA77" s="514"/>
      <c r="DB77" s="514"/>
      <c r="DC77" s="514"/>
      <c r="DD77" s="514"/>
      <c r="DE77" s="514"/>
      <c r="DF77" s="514"/>
      <c r="DG77" s="514"/>
      <c r="DH77" s="514"/>
      <c r="DI77" s="514"/>
      <c r="DJ77" s="514"/>
      <c r="DK77" s="514"/>
      <c r="DL77" s="514"/>
      <c r="DM77" s="514"/>
      <c r="DN77" s="514"/>
      <c r="DO77" s="514"/>
      <c r="DP77" s="514"/>
      <c r="DQ77" s="514"/>
      <c r="DR77" s="514"/>
      <c r="DS77" s="514"/>
      <c r="DT77" s="514"/>
      <c r="DU77" s="514"/>
      <c r="DV77" s="514"/>
      <c r="DW77" s="514"/>
      <c r="DX77" s="514"/>
      <c r="DY77" s="514"/>
      <c r="DZ77" s="514"/>
      <c r="EA77" s="514"/>
      <c r="EB77" s="514"/>
      <c r="EC77" s="514"/>
      <c r="ED77" s="514"/>
      <c r="EE77" s="514"/>
      <c r="EF77" s="514"/>
      <c r="EG77" s="514"/>
      <c r="EH77" s="514"/>
      <c r="EI77" s="514"/>
      <c r="EJ77" s="514"/>
      <c r="EK77" s="514"/>
      <c r="EL77" s="514"/>
      <c r="EM77" s="514"/>
      <c r="EN77" s="514"/>
      <c r="EO77" s="514"/>
      <c r="EP77" s="514"/>
      <c r="EQ77" s="514"/>
      <c r="ER77" s="514"/>
      <c r="ES77" s="514"/>
      <c r="ET77" s="514"/>
      <c r="EU77" s="514"/>
      <c r="EV77" s="514"/>
      <c r="EW77" s="514"/>
      <c r="EX77" s="514"/>
      <c r="EY77" s="514"/>
      <c r="EZ77" s="514"/>
      <c r="FA77" s="514"/>
      <c r="FB77" s="514"/>
      <c r="FC77" s="514"/>
      <c r="FD77" s="514"/>
    </row>
    <row r="78" spans="2:160" ht="19.899999999999999" customHeight="1">
      <c r="B78" s="117"/>
      <c r="C78" s="117"/>
      <c r="D78" s="117"/>
      <c r="E78" s="117"/>
      <c r="F78" s="117"/>
      <c r="G78" s="311"/>
      <c r="H78" s="117"/>
      <c r="I78" s="117"/>
      <c r="J78" s="117"/>
      <c r="K78" s="117"/>
      <c r="AC78" s="514"/>
      <c r="AD78" s="516"/>
      <c r="AE78" s="517"/>
      <c r="AF78" s="516"/>
      <c r="AG78" s="514"/>
      <c r="AH78" s="514"/>
      <c r="AI78" s="514"/>
      <c r="AJ78" s="514"/>
      <c r="AK78" s="514"/>
      <c r="AL78" s="514"/>
      <c r="AM78" s="514"/>
      <c r="AN78" s="514"/>
      <c r="AO78" s="514"/>
      <c r="AP78" s="514"/>
      <c r="AQ78" s="514"/>
      <c r="AR78" s="514"/>
      <c r="AS78" s="514"/>
      <c r="AT78" s="514"/>
      <c r="AU78" s="514"/>
      <c r="AV78" s="514"/>
      <c r="AW78" s="514"/>
      <c r="AX78" s="514"/>
      <c r="AY78" s="514"/>
      <c r="AZ78" s="514"/>
      <c r="BA78" s="514"/>
      <c r="BB78" s="514"/>
      <c r="BC78" s="514"/>
      <c r="BD78" s="514"/>
      <c r="BE78" s="514"/>
      <c r="BF78" s="514"/>
      <c r="BG78" s="514"/>
      <c r="BH78" s="514"/>
      <c r="BI78" s="514"/>
      <c r="BJ78" s="514"/>
      <c r="BK78" s="514"/>
      <c r="BL78" s="514"/>
      <c r="BM78" s="514"/>
      <c r="BN78" s="514"/>
      <c r="BO78" s="514"/>
      <c r="BP78" s="514"/>
      <c r="BQ78" s="514"/>
      <c r="BR78" s="514"/>
      <c r="BS78" s="514"/>
      <c r="BT78" s="514"/>
      <c r="BU78" s="514"/>
      <c r="BV78" s="514"/>
      <c r="BW78" s="514"/>
      <c r="BX78" s="514"/>
      <c r="BY78" s="514"/>
      <c r="BZ78" s="514"/>
      <c r="CA78" s="514"/>
      <c r="CB78" s="514"/>
      <c r="CC78" s="514"/>
      <c r="CD78" s="514"/>
      <c r="CE78" s="514"/>
      <c r="CF78" s="514"/>
      <c r="CG78" s="514"/>
      <c r="CH78" s="514"/>
      <c r="CI78" s="514"/>
      <c r="CJ78" s="514"/>
      <c r="CK78" s="514"/>
      <c r="CL78" s="514"/>
      <c r="CM78" s="514"/>
      <c r="CN78" s="514"/>
      <c r="CO78" s="514"/>
      <c r="CP78" s="514"/>
      <c r="CQ78" s="514"/>
      <c r="CR78" s="514"/>
      <c r="CS78" s="514"/>
      <c r="CT78" s="514"/>
      <c r="CU78" s="514"/>
      <c r="CV78" s="514"/>
      <c r="CW78" s="514"/>
      <c r="CX78" s="514"/>
      <c r="CY78" s="514"/>
      <c r="CZ78" s="514"/>
      <c r="DA78" s="514"/>
      <c r="DB78" s="514"/>
      <c r="DC78" s="514"/>
      <c r="DD78" s="514"/>
      <c r="DE78" s="514"/>
      <c r="DF78" s="514"/>
      <c r="DG78" s="514"/>
      <c r="DH78" s="514"/>
      <c r="DI78" s="514"/>
      <c r="DJ78" s="514"/>
      <c r="DK78" s="514"/>
      <c r="DL78" s="514"/>
      <c r="DM78" s="514"/>
      <c r="DN78" s="514"/>
      <c r="DO78" s="514"/>
      <c r="DP78" s="514"/>
      <c r="DQ78" s="514"/>
      <c r="DR78" s="514"/>
      <c r="DS78" s="514"/>
      <c r="DT78" s="514"/>
      <c r="DU78" s="514"/>
      <c r="DV78" s="514"/>
      <c r="DW78" s="514"/>
      <c r="DX78" s="514"/>
      <c r="DY78" s="514"/>
      <c r="DZ78" s="514"/>
      <c r="EA78" s="514"/>
      <c r="EB78" s="514"/>
      <c r="EC78" s="514"/>
      <c r="ED78" s="514"/>
      <c r="EE78" s="514"/>
      <c r="EF78" s="514"/>
      <c r="EG78" s="514"/>
      <c r="EH78" s="514"/>
      <c r="EI78" s="514"/>
      <c r="EJ78" s="514"/>
      <c r="EK78" s="514"/>
      <c r="EL78" s="514"/>
      <c r="EM78" s="514"/>
      <c r="EN78" s="514"/>
      <c r="EO78" s="514"/>
      <c r="EP78" s="514"/>
      <c r="EQ78" s="514"/>
      <c r="ER78" s="514"/>
      <c r="ES78" s="514"/>
      <c r="ET78" s="514"/>
      <c r="EU78" s="514"/>
      <c r="EV78" s="514"/>
      <c r="EW78" s="514"/>
      <c r="EX78" s="514"/>
      <c r="EY78" s="514"/>
      <c r="EZ78" s="514"/>
      <c r="FA78" s="514"/>
      <c r="FB78" s="514"/>
      <c r="FC78" s="514"/>
      <c r="FD78" s="514"/>
    </row>
    <row r="79" spans="2:160" ht="19.899999999999999" customHeight="1">
      <c r="B79" s="117"/>
      <c r="C79" s="117"/>
      <c r="D79" s="117"/>
      <c r="E79" s="117"/>
      <c r="F79" s="117"/>
      <c r="G79" s="311"/>
      <c r="H79" s="117"/>
      <c r="I79" s="117"/>
      <c r="J79" s="117"/>
      <c r="K79" s="117"/>
      <c r="AC79" s="514"/>
      <c r="AD79" s="516"/>
      <c r="AE79" s="517"/>
      <c r="AF79" s="516"/>
      <c r="AG79" s="514"/>
      <c r="AH79" s="514"/>
      <c r="AI79" s="514"/>
      <c r="AJ79" s="514"/>
      <c r="AK79" s="514"/>
      <c r="AL79" s="514"/>
      <c r="AM79" s="514"/>
      <c r="AN79" s="514"/>
      <c r="AO79" s="514"/>
      <c r="AP79" s="514"/>
      <c r="AQ79" s="514"/>
      <c r="AR79" s="514"/>
      <c r="AS79" s="514"/>
      <c r="AT79" s="514"/>
      <c r="AU79" s="514"/>
      <c r="AV79" s="514"/>
      <c r="AW79" s="514"/>
      <c r="AX79" s="514"/>
      <c r="AY79" s="514"/>
      <c r="AZ79" s="514"/>
      <c r="BA79" s="514"/>
      <c r="BB79" s="514"/>
      <c r="BC79" s="514"/>
      <c r="BD79" s="514"/>
      <c r="BE79" s="514"/>
      <c r="BF79" s="514"/>
      <c r="BG79" s="514"/>
      <c r="BH79" s="514"/>
      <c r="BI79" s="514"/>
      <c r="BJ79" s="514"/>
      <c r="BK79" s="514"/>
      <c r="BL79" s="514"/>
      <c r="BM79" s="514"/>
      <c r="BN79" s="514"/>
      <c r="BO79" s="514"/>
      <c r="BP79" s="514"/>
      <c r="BQ79" s="514"/>
      <c r="BR79" s="514"/>
      <c r="BS79" s="514"/>
      <c r="BT79" s="514"/>
      <c r="BU79" s="514"/>
      <c r="BV79" s="514"/>
      <c r="BW79" s="514"/>
      <c r="BX79" s="514"/>
      <c r="BY79" s="514"/>
      <c r="BZ79" s="514"/>
      <c r="CA79" s="514"/>
      <c r="CB79" s="514"/>
      <c r="CC79" s="514"/>
      <c r="CD79" s="514"/>
      <c r="CE79" s="514"/>
      <c r="CF79" s="514"/>
      <c r="CG79" s="514"/>
      <c r="CH79" s="514"/>
      <c r="CI79" s="514"/>
      <c r="CJ79" s="514"/>
      <c r="CK79" s="514"/>
      <c r="CL79" s="514"/>
      <c r="CM79" s="514"/>
      <c r="CN79" s="514"/>
      <c r="CO79" s="514"/>
      <c r="CP79" s="514"/>
      <c r="CQ79" s="514"/>
      <c r="CR79" s="514"/>
      <c r="CS79" s="514"/>
      <c r="CT79" s="514"/>
      <c r="CU79" s="514"/>
      <c r="CV79" s="514"/>
      <c r="CW79" s="514"/>
      <c r="CX79" s="514"/>
      <c r="CY79" s="514"/>
      <c r="CZ79" s="514"/>
      <c r="DA79" s="514"/>
      <c r="DB79" s="514"/>
      <c r="DC79" s="514"/>
      <c r="DD79" s="514"/>
      <c r="DE79" s="514"/>
      <c r="DF79" s="514"/>
      <c r="DG79" s="514"/>
      <c r="DH79" s="514"/>
      <c r="DI79" s="514"/>
      <c r="DJ79" s="514"/>
      <c r="DK79" s="514"/>
      <c r="DL79" s="514"/>
      <c r="DM79" s="514"/>
      <c r="DN79" s="514"/>
      <c r="DO79" s="514"/>
      <c r="DP79" s="514"/>
      <c r="DQ79" s="514"/>
      <c r="DR79" s="514"/>
      <c r="DS79" s="514"/>
      <c r="DT79" s="514"/>
      <c r="DU79" s="514"/>
      <c r="DV79" s="514"/>
      <c r="DW79" s="514"/>
      <c r="DX79" s="514"/>
      <c r="DY79" s="514"/>
      <c r="DZ79" s="514"/>
      <c r="EA79" s="514"/>
      <c r="EB79" s="514"/>
      <c r="EC79" s="514"/>
      <c r="ED79" s="514"/>
      <c r="EE79" s="514"/>
      <c r="EF79" s="514"/>
      <c r="EG79" s="514"/>
      <c r="EH79" s="514"/>
      <c r="EI79" s="514"/>
      <c r="EJ79" s="514"/>
      <c r="EK79" s="514"/>
      <c r="EL79" s="514"/>
      <c r="EM79" s="514"/>
      <c r="EN79" s="514"/>
      <c r="EO79" s="514"/>
      <c r="EP79" s="514"/>
      <c r="EQ79" s="514"/>
      <c r="ER79" s="514"/>
      <c r="ES79" s="514"/>
      <c r="ET79" s="514"/>
      <c r="EU79" s="514"/>
      <c r="EV79" s="514"/>
      <c r="EW79" s="514"/>
      <c r="EX79" s="514"/>
      <c r="EY79" s="514"/>
      <c r="EZ79" s="514"/>
      <c r="FA79" s="514"/>
      <c r="FB79" s="514"/>
      <c r="FC79" s="514"/>
      <c r="FD79" s="514"/>
    </row>
    <row r="80" spans="2:160" ht="19.899999999999999" customHeight="1">
      <c r="B80" s="117"/>
      <c r="C80" s="117"/>
      <c r="D80" s="117"/>
      <c r="E80" s="117"/>
      <c r="F80" s="117"/>
      <c r="G80" s="312"/>
      <c r="H80" s="162"/>
      <c r="I80" s="119"/>
      <c r="J80" s="119"/>
      <c r="K80" s="157"/>
      <c r="AC80" s="514"/>
      <c r="AD80" s="516"/>
      <c r="AE80" s="517"/>
      <c r="AF80" s="516"/>
      <c r="AG80" s="514"/>
      <c r="AH80" s="514"/>
      <c r="AI80" s="514"/>
      <c r="AJ80" s="514"/>
      <c r="AK80" s="514"/>
      <c r="AL80" s="514"/>
      <c r="AM80" s="514"/>
      <c r="AN80" s="514"/>
      <c r="AO80" s="514"/>
      <c r="AP80" s="514"/>
      <c r="AQ80" s="514"/>
      <c r="AR80" s="514"/>
      <c r="AS80" s="514"/>
      <c r="AT80" s="514"/>
      <c r="AU80" s="514"/>
      <c r="AV80" s="514"/>
      <c r="AW80" s="514"/>
      <c r="AX80" s="514"/>
      <c r="AY80" s="514"/>
      <c r="AZ80" s="514"/>
      <c r="BA80" s="514"/>
      <c r="BB80" s="514"/>
      <c r="BC80" s="514"/>
      <c r="BD80" s="514"/>
      <c r="BE80" s="514"/>
      <c r="BF80" s="514"/>
      <c r="BG80" s="514"/>
      <c r="BH80" s="514"/>
      <c r="BI80" s="514"/>
      <c r="BJ80" s="514"/>
      <c r="BK80" s="514"/>
      <c r="BL80" s="514"/>
      <c r="BM80" s="514"/>
      <c r="BN80" s="514"/>
      <c r="BO80" s="514"/>
      <c r="BP80" s="514"/>
      <c r="BQ80" s="514"/>
      <c r="BR80" s="514"/>
      <c r="BS80" s="514"/>
      <c r="BT80" s="514"/>
      <c r="BU80" s="514"/>
      <c r="BV80" s="514"/>
      <c r="BW80" s="514"/>
      <c r="BX80" s="514"/>
      <c r="BY80" s="514"/>
      <c r="BZ80" s="514"/>
      <c r="CA80" s="514"/>
      <c r="CB80" s="514"/>
      <c r="CC80" s="514"/>
      <c r="CD80" s="514"/>
      <c r="CE80" s="514"/>
      <c r="CF80" s="514"/>
      <c r="CG80" s="514"/>
      <c r="CH80" s="514"/>
      <c r="CI80" s="514"/>
      <c r="CJ80" s="514"/>
      <c r="CK80" s="514"/>
      <c r="CL80" s="514"/>
      <c r="CM80" s="514"/>
      <c r="CN80" s="514"/>
      <c r="CO80" s="514"/>
      <c r="CP80" s="514"/>
      <c r="CQ80" s="514"/>
      <c r="CR80" s="514"/>
      <c r="CS80" s="514"/>
      <c r="CT80" s="514"/>
      <c r="CU80" s="514"/>
      <c r="CV80" s="514"/>
      <c r="CW80" s="514"/>
      <c r="CX80" s="514"/>
      <c r="CY80" s="514"/>
      <c r="CZ80" s="514"/>
      <c r="DA80" s="514"/>
      <c r="DB80" s="514"/>
      <c r="DC80" s="514"/>
      <c r="DD80" s="514"/>
      <c r="DE80" s="514"/>
      <c r="DF80" s="514"/>
      <c r="DG80" s="514"/>
      <c r="DH80" s="514"/>
      <c r="DI80" s="514"/>
      <c r="DJ80" s="514"/>
      <c r="DK80" s="514"/>
      <c r="DL80" s="514"/>
      <c r="DM80" s="514"/>
      <c r="DN80" s="514"/>
      <c r="DO80" s="514"/>
      <c r="DP80" s="514"/>
      <c r="DQ80" s="514"/>
      <c r="DR80" s="514"/>
      <c r="DS80" s="514"/>
      <c r="DT80" s="514"/>
      <c r="DU80" s="514"/>
      <c r="DV80" s="514"/>
      <c r="DW80" s="514"/>
      <c r="DX80" s="514"/>
      <c r="DY80" s="514"/>
      <c r="DZ80" s="514"/>
      <c r="EA80" s="514"/>
      <c r="EB80" s="514"/>
      <c r="EC80" s="514"/>
      <c r="ED80" s="514"/>
      <c r="EE80" s="514"/>
      <c r="EF80" s="514"/>
      <c r="EG80" s="514"/>
      <c r="EH80" s="514"/>
      <c r="EI80" s="514"/>
      <c r="EJ80" s="514"/>
      <c r="EK80" s="514"/>
      <c r="EL80" s="514"/>
      <c r="EM80" s="514"/>
      <c r="EN80" s="514"/>
      <c r="EO80" s="514"/>
      <c r="EP80" s="514"/>
      <c r="EQ80" s="514"/>
      <c r="ER80" s="514"/>
      <c r="ES80" s="514"/>
      <c r="ET80" s="514"/>
      <c r="EU80" s="514"/>
      <c r="EV80" s="514"/>
      <c r="EW80" s="514"/>
      <c r="EX80" s="514"/>
      <c r="EY80" s="514"/>
      <c r="EZ80" s="514"/>
      <c r="FA80" s="514"/>
      <c r="FB80" s="514"/>
      <c r="FC80" s="514"/>
      <c r="FD80" s="514"/>
    </row>
    <row r="81" spans="2:160" ht="19.899999999999999" customHeight="1">
      <c r="B81" s="117"/>
      <c r="C81" s="117"/>
      <c r="D81" s="117"/>
      <c r="E81" s="117"/>
      <c r="F81" s="117"/>
      <c r="G81" s="312"/>
      <c r="H81" s="162"/>
      <c r="I81" s="119"/>
      <c r="J81" s="119"/>
      <c r="K81" s="157"/>
      <c r="AC81" s="514"/>
      <c r="AD81" s="516"/>
      <c r="AE81" s="517"/>
      <c r="AF81" s="516"/>
      <c r="AG81" s="514"/>
      <c r="AH81" s="514"/>
      <c r="AI81" s="514"/>
      <c r="AJ81" s="514"/>
      <c r="AK81" s="514"/>
      <c r="AL81" s="514"/>
      <c r="AM81" s="514"/>
      <c r="AN81" s="514"/>
      <c r="AO81" s="514"/>
      <c r="AP81" s="514"/>
      <c r="AQ81" s="514"/>
      <c r="AR81" s="514"/>
      <c r="AS81" s="514"/>
      <c r="AT81" s="514"/>
      <c r="AU81" s="514"/>
      <c r="AV81" s="514"/>
      <c r="AW81" s="514"/>
      <c r="AX81" s="514"/>
      <c r="AY81" s="514"/>
      <c r="AZ81" s="514"/>
      <c r="BA81" s="514"/>
      <c r="BB81" s="514"/>
      <c r="BC81" s="514"/>
      <c r="BD81" s="514"/>
      <c r="BE81" s="514"/>
      <c r="BF81" s="514"/>
      <c r="BG81" s="514"/>
      <c r="BH81" s="514"/>
      <c r="BI81" s="514"/>
      <c r="BJ81" s="514"/>
      <c r="BK81" s="514"/>
      <c r="BL81" s="514"/>
      <c r="BM81" s="514"/>
      <c r="BN81" s="514"/>
      <c r="BO81" s="514"/>
      <c r="BP81" s="514"/>
      <c r="BQ81" s="514"/>
      <c r="BR81" s="514"/>
      <c r="BS81" s="514"/>
      <c r="BT81" s="514"/>
      <c r="BU81" s="514"/>
      <c r="BV81" s="514"/>
      <c r="BW81" s="514"/>
      <c r="BX81" s="514"/>
      <c r="BY81" s="514"/>
      <c r="BZ81" s="514"/>
      <c r="CA81" s="514"/>
      <c r="CB81" s="514"/>
      <c r="CC81" s="514"/>
      <c r="CD81" s="514"/>
      <c r="CE81" s="514"/>
      <c r="CF81" s="514"/>
      <c r="CG81" s="514"/>
      <c r="CH81" s="514"/>
      <c r="CI81" s="514"/>
      <c r="CJ81" s="514"/>
      <c r="CK81" s="514"/>
      <c r="CL81" s="514"/>
      <c r="CM81" s="514"/>
      <c r="CN81" s="514"/>
      <c r="CO81" s="514"/>
      <c r="CP81" s="514"/>
      <c r="CQ81" s="514"/>
      <c r="CR81" s="514"/>
      <c r="CS81" s="514"/>
      <c r="CT81" s="514"/>
      <c r="CU81" s="514"/>
      <c r="CV81" s="514"/>
      <c r="CW81" s="514"/>
      <c r="CX81" s="514"/>
      <c r="CY81" s="514"/>
      <c r="CZ81" s="514"/>
      <c r="DA81" s="514"/>
      <c r="DB81" s="514"/>
      <c r="DC81" s="514"/>
      <c r="DD81" s="514"/>
      <c r="DE81" s="514"/>
      <c r="DF81" s="514"/>
      <c r="DG81" s="514"/>
      <c r="DH81" s="514"/>
      <c r="DI81" s="514"/>
      <c r="DJ81" s="514"/>
      <c r="DK81" s="514"/>
      <c r="DL81" s="514"/>
      <c r="DM81" s="514"/>
      <c r="DN81" s="514"/>
      <c r="DO81" s="514"/>
      <c r="DP81" s="514"/>
      <c r="DQ81" s="514"/>
      <c r="DR81" s="514"/>
      <c r="DS81" s="514"/>
      <c r="DT81" s="514"/>
      <c r="DU81" s="514"/>
      <c r="DV81" s="514"/>
      <c r="DW81" s="514"/>
      <c r="DX81" s="514"/>
      <c r="DY81" s="514"/>
      <c r="DZ81" s="514"/>
      <c r="EA81" s="514"/>
      <c r="EB81" s="514"/>
      <c r="EC81" s="514"/>
      <c r="ED81" s="514"/>
      <c r="EE81" s="514"/>
      <c r="EF81" s="514"/>
      <c r="EG81" s="514"/>
      <c r="EH81" s="514"/>
      <c r="EI81" s="514"/>
      <c r="EJ81" s="514"/>
      <c r="EK81" s="514"/>
      <c r="EL81" s="514"/>
      <c r="EM81" s="514"/>
      <c r="EN81" s="514"/>
      <c r="EO81" s="514"/>
      <c r="EP81" s="514"/>
      <c r="EQ81" s="514"/>
      <c r="ER81" s="514"/>
      <c r="ES81" s="514"/>
      <c r="ET81" s="514"/>
      <c r="EU81" s="514"/>
      <c r="EV81" s="514"/>
      <c r="EW81" s="514"/>
      <c r="EX81" s="514"/>
      <c r="EY81" s="514"/>
      <c r="EZ81" s="514"/>
      <c r="FA81" s="514"/>
      <c r="FB81" s="514"/>
      <c r="FC81" s="514"/>
      <c r="FD81" s="514"/>
    </row>
    <row r="82" spans="2:160" ht="19.899999999999999" customHeight="1">
      <c r="B82" s="117"/>
      <c r="C82" s="117"/>
      <c r="D82" s="117"/>
      <c r="E82" s="117"/>
      <c r="F82" s="117"/>
      <c r="G82" s="312"/>
      <c r="H82" s="162"/>
      <c r="I82" s="119"/>
      <c r="J82" s="119"/>
      <c r="K82" s="157"/>
      <c r="AC82" s="514"/>
      <c r="AD82" s="516"/>
      <c r="AE82" s="517"/>
      <c r="AF82" s="516"/>
      <c r="AG82" s="514"/>
      <c r="AH82" s="514"/>
      <c r="AI82" s="514"/>
      <c r="AJ82" s="514"/>
      <c r="AK82" s="514"/>
      <c r="AL82" s="514"/>
      <c r="AM82" s="514"/>
      <c r="AN82" s="514"/>
      <c r="AO82" s="514"/>
      <c r="AP82" s="514"/>
      <c r="AQ82" s="514"/>
      <c r="AR82" s="514"/>
      <c r="AS82" s="514"/>
      <c r="AT82" s="514"/>
      <c r="AU82" s="514"/>
      <c r="AV82" s="514"/>
      <c r="AW82" s="514"/>
      <c r="AX82" s="514"/>
      <c r="AY82" s="514"/>
      <c r="AZ82" s="514"/>
      <c r="BA82" s="514"/>
      <c r="BB82" s="514"/>
      <c r="BC82" s="514"/>
      <c r="BD82" s="514"/>
      <c r="BE82" s="514"/>
      <c r="BF82" s="514"/>
      <c r="BG82" s="514"/>
      <c r="BH82" s="514"/>
      <c r="BI82" s="514"/>
      <c r="BJ82" s="514"/>
      <c r="BK82" s="514"/>
      <c r="BL82" s="514"/>
      <c r="BM82" s="514"/>
      <c r="BN82" s="514"/>
      <c r="BO82" s="514"/>
      <c r="BP82" s="514"/>
      <c r="BQ82" s="514"/>
      <c r="BR82" s="514"/>
      <c r="BS82" s="514"/>
      <c r="BT82" s="514"/>
      <c r="BU82" s="514"/>
      <c r="BV82" s="514"/>
      <c r="BW82" s="514"/>
      <c r="BX82" s="514"/>
      <c r="BY82" s="514"/>
      <c r="BZ82" s="514"/>
      <c r="CA82" s="514"/>
      <c r="CB82" s="514"/>
      <c r="CC82" s="514"/>
      <c r="CD82" s="514"/>
      <c r="CE82" s="514"/>
      <c r="CF82" s="514"/>
      <c r="CG82" s="514"/>
      <c r="CH82" s="514"/>
      <c r="CI82" s="514"/>
      <c r="CJ82" s="514"/>
      <c r="CK82" s="514"/>
      <c r="CL82" s="514"/>
      <c r="CM82" s="514"/>
      <c r="CN82" s="514"/>
      <c r="CO82" s="514"/>
      <c r="CP82" s="514"/>
      <c r="CQ82" s="514"/>
      <c r="CR82" s="514"/>
      <c r="CS82" s="514"/>
      <c r="CT82" s="514"/>
      <c r="CU82" s="514"/>
      <c r="CV82" s="514"/>
      <c r="CW82" s="514"/>
      <c r="CX82" s="514"/>
      <c r="CY82" s="514"/>
      <c r="CZ82" s="514"/>
      <c r="DA82" s="514"/>
      <c r="DB82" s="514"/>
      <c r="DC82" s="514"/>
      <c r="DD82" s="514"/>
      <c r="DE82" s="514"/>
      <c r="DF82" s="514"/>
      <c r="DG82" s="514"/>
      <c r="DH82" s="514"/>
      <c r="DI82" s="514"/>
      <c r="DJ82" s="514"/>
      <c r="DK82" s="514"/>
      <c r="DL82" s="514"/>
      <c r="DM82" s="514"/>
      <c r="DN82" s="514"/>
      <c r="DO82" s="514"/>
      <c r="DP82" s="514"/>
      <c r="DQ82" s="514"/>
      <c r="DR82" s="514"/>
      <c r="DS82" s="514"/>
      <c r="DT82" s="514"/>
      <c r="DU82" s="514"/>
      <c r="DV82" s="514"/>
      <c r="DW82" s="514"/>
      <c r="DX82" s="514"/>
      <c r="DY82" s="514"/>
      <c r="DZ82" s="514"/>
      <c r="EA82" s="514"/>
      <c r="EB82" s="514"/>
      <c r="EC82" s="514"/>
      <c r="ED82" s="514"/>
      <c r="EE82" s="514"/>
      <c r="EF82" s="514"/>
      <c r="EG82" s="514"/>
      <c r="EH82" s="514"/>
      <c r="EI82" s="514"/>
      <c r="EJ82" s="514"/>
      <c r="EK82" s="514"/>
      <c r="EL82" s="514"/>
      <c r="EM82" s="514"/>
      <c r="EN82" s="514"/>
      <c r="EO82" s="514"/>
      <c r="EP82" s="514"/>
      <c r="EQ82" s="514"/>
      <c r="ER82" s="514"/>
      <c r="ES82" s="514"/>
      <c r="ET82" s="514"/>
      <c r="EU82" s="514"/>
      <c r="EV82" s="514"/>
      <c r="EW82" s="514"/>
      <c r="EX82" s="514"/>
      <c r="EY82" s="514"/>
      <c r="EZ82" s="514"/>
      <c r="FA82" s="514"/>
      <c r="FB82" s="514"/>
      <c r="FC82" s="514"/>
      <c r="FD82" s="514"/>
    </row>
    <row r="83" spans="2:160" ht="19.899999999999999" customHeight="1">
      <c r="B83" s="117"/>
      <c r="C83" s="117"/>
      <c r="D83" s="117"/>
      <c r="E83" s="117"/>
      <c r="F83" s="117"/>
      <c r="G83" s="312"/>
      <c r="H83" s="162"/>
      <c r="I83" s="119"/>
      <c r="J83" s="119"/>
      <c r="K83" s="157"/>
      <c r="AC83" s="514"/>
      <c r="AD83" s="516"/>
      <c r="AE83" s="517"/>
      <c r="AF83" s="516"/>
      <c r="AG83" s="514"/>
      <c r="AH83" s="514"/>
      <c r="AI83" s="514"/>
      <c r="AJ83" s="514"/>
      <c r="AK83" s="514"/>
      <c r="AL83" s="514"/>
      <c r="AM83" s="514"/>
      <c r="AN83" s="514"/>
      <c r="AO83" s="514"/>
      <c r="AP83" s="514"/>
      <c r="AQ83" s="514"/>
      <c r="AR83" s="514"/>
      <c r="AS83" s="514"/>
      <c r="AT83" s="514"/>
      <c r="AU83" s="514"/>
      <c r="AV83" s="514"/>
      <c r="AW83" s="514"/>
      <c r="AX83" s="514"/>
      <c r="AY83" s="514"/>
      <c r="AZ83" s="514"/>
      <c r="BA83" s="514"/>
      <c r="BB83" s="514"/>
      <c r="BC83" s="514"/>
      <c r="BD83" s="514"/>
      <c r="BE83" s="514"/>
      <c r="BF83" s="514"/>
      <c r="BG83" s="514"/>
      <c r="BH83" s="514"/>
      <c r="BI83" s="514"/>
      <c r="BJ83" s="514"/>
      <c r="BK83" s="514"/>
      <c r="BL83" s="514"/>
      <c r="BM83" s="514"/>
      <c r="BN83" s="514"/>
      <c r="BO83" s="514"/>
      <c r="BP83" s="514"/>
      <c r="BQ83" s="514"/>
      <c r="BR83" s="514"/>
      <c r="BS83" s="514"/>
      <c r="BT83" s="514"/>
      <c r="BU83" s="514"/>
      <c r="BV83" s="514"/>
      <c r="BW83" s="514"/>
      <c r="BX83" s="514"/>
      <c r="BY83" s="514"/>
      <c r="BZ83" s="514"/>
      <c r="CA83" s="514"/>
      <c r="CB83" s="514"/>
      <c r="CC83" s="514"/>
      <c r="CD83" s="514"/>
      <c r="CE83" s="514"/>
      <c r="CF83" s="514"/>
      <c r="CG83" s="514"/>
      <c r="CH83" s="514"/>
      <c r="CI83" s="514"/>
      <c r="CJ83" s="514"/>
      <c r="CK83" s="514"/>
      <c r="CL83" s="514"/>
      <c r="CM83" s="514"/>
      <c r="CN83" s="514"/>
      <c r="CO83" s="514"/>
      <c r="CP83" s="514"/>
      <c r="CQ83" s="514"/>
      <c r="CR83" s="514"/>
      <c r="CS83" s="514"/>
      <c r="CT83" s="514"/>
      <c r="CU83" s="514"/>
      <c r="CV83" s="514"/>
      <c r="CW83" s="514"/>
      <c r="CX83" s="514"/>
      <c r="CY83" s="514"/>
      <c r="CZ83" s="514"/>
      <c r="DA83" s="514"/>
      <c r="DB83" s="514"/>
      <c r="DC83" s="514"/>
      <c r="DD83" s="514"/>
      <c r="DE83" s="514"/>
      <c r="DF83" s="514"/>
      <c r="DG83" s="514"/>
      <c r="DH83" s="514"/>
      <c r="DI83" s="514"/>
      <c r="DJ83" s="514"/>
      <c r="DK83" s="514"/>
      <c r="DL83" s="514"/>
      <c r="DM83" s="514"/>
      <c r="DN83" s="514"/>
      <c r="DO83" s="514"/>
      <c r="DP83" s="514"/>
      <c r="DQ83" s="514"/>
      <c r="DR83" s="514"/>
      <c r="DS83" s="514"/>
      <c r="DT83" s="514"/>
      <c r="DU83" s="514"/>
      <c r="DV83" s="514"/>
      <c r="DW83" s="514"/>
      <c r="DX83" s="514"/>
      <c r="DY83" s="514"/>
      <c r="DZ83" s="514"/>
      <c r="EA83" s="514"/>
      <c r="EB83" s="514"/>
      <c r="EC83" s="514"/>
      <c r="ED83" s="514"/>
      <c r="EE83" s="514"/>
      <c r="EF83" s="514"/>
      <c r="EG83" s="514"/>
      <c r="EH83" s="514"/>
      <c r="EI83" s="514"/>
      <c r="EJ83" s="514"/>
      <c r="EK83" s="514"/>
      <c r="EL83" s="514"/>
      <c r="EM83" s="514"/>
      <c r="EN83" s="514"/>
      <c r="EO83" s="514"/>
      <c r="EP83" s="514"/>
      <c r="EQ83" s="514"/>
      <c r="ER83" s="514"/>
      <c r="ES83" s="514"/>
      <c r="ET83" s="514"/>
      <c r="EU83" s="514"/>
      <c r="EV83" s="514"/>
      <c r="EW83" s="514"/>
      <c r="EX83" s="514"/>
      <c r="EY83" s="514"/>
      <c r="EZ83" s="514"/>
      <c r="FA83" s="514"/>
      <c r="FB83" s="514"/>
      <c r="FC83" s="514"/>
      <c r="FD83" s="514"/>
    </row>
    <row r="84" spans="2:160" ht="19.899999999999999" customHeight="1">
      <c r="B84" s="117"/>
      <c r="C84" s="117"/>
      <c r="D84" s="117"/>
      <c r="E84" s="117"/>
      <c r="F84" s="117"/>
      <c r="G84" s="312"/>
      <c r="H84" s="162"/>
      <c r="I84" s="119"/>
      <c r="J84" s="119"/>
      <c r="K84" s="157"/>
      <c r="AC84" s="514"/>
      <c r="AD84" s="516"/>
      <c r="AE84" s="517"/>
      <c r="AF84" s="516"/>
      <c r="AG84" s="514"/>
      <c r="AH84" s="514"/>
      <c r="AI84" s="514"/>
      <c r="AJ84" s="514"/>
      <c r="AK84" s="514"/>
      <c r="AL84" s="514"/>
      <c r="AM84" s="514"/>
      <c r="AN84" s="514"/>
      <c r="AO84" s="514"/>
      <c r="AP84" s="514"/>
      <c r="AQ84" s="514"/>
      <c r="AR84" s="514"/>
      <c r="AS84" s="514"/>
      <c r="AT84" s="514"/>
      <c r="AU84" s="514"/>
      <c r="AV84" s="514"/>
      <c r="AW84" s="514"/>
      <c r="AX84" s="514"/>
      <c r="AY84" s="514"/>
      <c r="AZ84" s="514"/>
      <c r="BA84" s="514"/>
      <c r="BB84" s="514"/>
      <c r="BC84" s="514"/>
      <c r="BD84" s="514"/>
      <c r="BE84" s="514"/>
      <c r="BF84" s="514"/>
      <c r="BG84" s="514"/>
      <c r="BH84" s="514"/>
      <c r="BI84" s="514"/>
      <c r="BJ84" s="514"/>
      <c r="BK84" s="514"/>
      <c r="BL84" s="514"/>
      <c r="BM84" s="514"/>
      <c r="BN84" s="514"/>
      <c r="BO84" s="514"/>
      <c r="BP84" s="514"/>
      <c r="BQ84" s="514"/>
      <c r="BR84" s="514"/>
      <c r="BS84" s="514"/>
      <c r="BT84" s="514"/>
      <c r="BU84" s="514"/>
      <c r="BV84" s="514"/>
      <c r="BW84" s="514"/>
      <c r="BX84" s="514"/>
      <c r="BY84" s="514"/>
      <c r="BZ84" s="514"/>
      <c r="CA84" s="514"/>
      <c r="CB84" s="514"/>
      <c r="CC84" s="514"/>
      <c r="CD84" s="514"/>
      <c r="CE84" s="514"/>
      <c r="CF84" s="514"/>
      <c r="CG84" s="514"/>
      <c r="CH84" s="514"/>
      <c r="CI84" s="514"/>
      <c r="CJ84" s="514"/>
      <c r="CK84" s="514"/>
      <c r="CL84" s="514"/>
      <c r="CM84" s="514"/>
      <c r="CN84" s="514"/>
      <c r="CO84" s="514"/>
      <c r="CP84" s="514"/>
      <c r="CQ84" s="514"/>
      <c r="CR84" s="514"/>
      <c r="CS84" s="514"/>
      <c r="CT84" s="514"/>
      <c r="CU84" s="514"/>
      <c r="CV84" s="514"/>
      <c r="CW84" s="514"/>
      <c r="CX84" s="514"/>
      <c r="CY84" s="514"/>
      <c r="CZ84" s="514"/>
      <c r="DA84" s="514"/>
      <c r="DB84" s="514"/>
      <c r="DC84" s="514"/>
      <c r="DD84" s="514"/>
      <c r="DE84" s="514"/>
      <c r="DF84" s="514"/>
      <c r="DG84" s="514"/>
      <c r="DH84" s="514"/>
      <c r="DI84" s="514"/>
      <c r="DJ84" s="514"/>
      <c r="DK84" s="514"/>
      <c r="DL84" s="514"/>
      <c r="DM84" s="514"/>
      <c r="DN84" s="514"/>
      <c r="DO84" s="514"/>
      <c r="DP84" s="514"/>
      <c r="DQ84" s="514"/>
      <c r="DR84" s="514"/>
      <c r="DS84" s="514"/>
      <c r="DT84" s="514"/>
      <c r="DU84" s="514"/>
      <c r="DV84" s="514"/>
      <c r="DW84" s="514"/>
      <c r="DX84" s="514"/>
      <c r="DY84" s="514"/>
      <c r="DZ84" s="514"/>
      <c r="EA84" s="514"/>
      <c r="EB84" s="514"/>
      <c r="EC84" s="514"/>
      <c r="ED84" s="514"/>
      <c r="EE84" s="514"/>
      <c r="EF84" s="514"/>
      <c r="EG84" s="514"/>
      <c r="EH84" s="514"/>
      <c r="EI84" s="514"/>
      <c r="EJ84" s="514"/>
      <c r="EK84" s="514"/>
      <c r="EL84" s="514"/>
      <c r="EM84" s="514"/>
      <c r="EN84" s="514"/>
      <c r="EO84" s="514"/>
      <c r="EP84" s="514"/>
      <c r="EQ84" s="514"/>
      <c r="ER84" s="514"/>
      <c r="ES84" s="514"/>
      <c r="ET84" s="514"/>
      <c r="EU84" s="514"/>
      <c r="EV84" s="514"/>
      <c r="EW84" s="514"/>
      <c r="EX84" s="514"/>
      <c r="EY84" s="514"/>
      <c r="EZ84" s="514"/>
      <c r="FA84" s="514"/>
      <c r="FB84" s="514"/>
      <c r="FC84" s="514"/>
      <c r="FD84" s="514"/>
    </row>
    <row r="85" spans="2:160" ht="19.899999999999999" customHeight="1">
      <c r="B85" s="117"/>
      <c r="C85" s="117"/>
      <c r="D85" s="117"/>
      <c r="E85" s="117"/>
      <c r="F85" s="117"/>
      <c r="G85" s="312"/>
      <c r="H85" s="162"/>
      <c r="I85" s="119"/>
      <c r="J85" s="119"/>
      <c r="K85" s="157"/>
      <c r="AC85" s="514"/>
      <c r="AD85" s="516"/>
      <c r="AE85" s="517"/>
      <c r="AF85" s="516"/>
      <c r="AG85" s="514"/>
      <c r="AH85" s="514"/>
      <c r="AI85" s="514"/>
      <c r="AJ85" s="514"/>
      <c r="AK85" s="514"/>
      <c r="AL85" s="514"/>
      <c r="AM85" s="514"/>
      <c r="AN85" s="514"/>
      <c r="AO85" s="514"/>
      <c r="AP85" s="514"/>
      <c r="AQ85" s="514"/>
      <c r="AR85" s="514"/>
      <c r="AS85" s="514"/>
      <c r="AT85" s="514"/>
      <c r="AU85" s="514"/>
      <c r="AV85" s="514"/>
      <c r="AW85" s="514"/>
      <c r="AX85" s="514"/>
      <c r="AY85" s="514"/>
      <c r="AZ85" s="514"/>
      <c r="BA85" s="514"/>
      <c r="BB85" s="514"/>
      <c r="BC85" s="514"/>
      <c r="BD85" s="514"/>
      <c r="BE85" s="514"/>
      <c r="BF85" s="514"/>
      <c r="BG85" s="514"/>
      <c r="BH85" s="514"/>
      <c r="BI85" s="514"/>
      <c r="BJ85" s="514"/>
      <c r="BK85" s="514"/>
      <c r="BL85" s="514"/>
      <c r="BM85" s="514"/>
      <c r="BN85" s="514"/>
      <c r="BO85" s="514"/>
      <c r="BP85" s="514"/>
      <c r="BQ85" s="514"/>
      <c r="BR85" s="514"/>
      <c r="BS85" s="514"/>
      <c r="BT85" s="514"/>
      <c r="BU85" s="514"/>
      <c r="BV85" s="514"/>
      <c r="BW85" s="514"/>
      <c r="BX85" s="514"/>
      <c r="BY85" s="514"/>
      <c r="BZ85" s="514"/>
      <c r="CA85" s="514"/>
      <c r="CB85" s="514"/>
      <c r="CC85" s="514"/>
      <c r="CD85" s="514"/>
      <c r="CE85" s="514"/>
      <c r="CF85" s="514"/>
      <c r="CG85" s="514"/>
      <c r="CH85" s="514"/>
      <c r="CI85" s="514"/>
      <c r="CJ85" s="514"/>
      <c r="CK85" s="514"/>
      <c r="CL85" s="514"/>
      <c r="CM85" s="514"/>
      <c r="CN85" s="514"/>
      <c r="CO85" s="514"/>
      <c r="CP85" s="514"/>
      <c r="CQ85" s="514"/>
      <c r="CR85" s="514"/>
      <c r="CS85" s="514"/>
      <c r="CT85" s="514"/>
      <c r="CU85" s="514"/>
      <c r="CV85" s="514"/>
      <c r="CW85" s="514"/>
      <c r="CX85" s="514"/>
      <c r="CY85" s="514"/>
      <c r="CZ85" s="514"/>
      <c r="DA85" s="514"/>
      <c r="DB85" s="514"/>
      <c r="DC85" s="514"/>
      <c r="DD85" s="514"/>
      <c r="DE85" s="514"/>
      <c r="DF85" s="514"/>
      <c r="DG85" s="514"/>
      <c r="DH85" s="514"/>
      <c r="DI85" s="514"/>
      <c r="DJ85" s="514"/>
      <c r="DK85" s="514"/>
      <c r="DL85" s="514"/>
      <c r="DM85" s="514"/>
      <c r="DN85" s="514"/>
      <c r="DO85" s="514"/>
      <c r="DP85" s="514"/>
      <c r="DQ85" s="514"/>
      <c r="DR85" s="514"/>
      <c r="DS85" s="514"/>
      <c r="DT85" s="514"/>
      <c r="DU85" s="514"/>
      <c r="DV85" s="514"/>
      <c r="DW85" s="514"/>
      <c r="DX85" s="514"/>
      <c r="DY85" s="514"/>
      <c r="DZ85" s="514"/>
      <c r="EA85" s="514"/>
      <c r="EB85" s="514"/>
      <c r="EC85" s="514"/>
      <c r="ED85" s="514"/>
      <c r="EE85" s="514"/>
      <c r="EF85" s="514"/>
      <c r="EG85" s="514"/>
      <c r="EH85" s="514"/>
      <c r="EI85" s="514"/>
      <c r="EJ85" s="514"/>
      <c r="EK85" s="514"/>
      <c r="EL85" s="514"/>
      <c r="EM85" s="514"/>
      <c r="EN85" s="514"/>
      <c r="EO85" s="514"/>
      <c r="EP85" s="514"/>
      <c r="EQ85" s="514"/>
      <c r="ER85" s="514"/>
      <c r="ES85" s="514"/>
      <c r="ET85" s="514"/>
      <c r="EU85" s="514"/>
      <c r="EV85" s="514"/>
      <c r="EW85" s="514"/>
      <c r="EX85" s="514"/>
      <c r="EY85" s="514"/>
      <c r="EZ85" s="514"/>
      <c r="FA85" s="514"/>
      <c r="FB85" s="514"/>
      <c r="FC85" s="514"/>
      <c r="FD85" s="514"/>
    </row>
    <row r="86" spans="2:160" ht="19.899999999999999" customHeight="1">
      <c r="B86" s="117"/>
      <c r="C86" s="117"/>
      <c r="D86" s="117"/>
      <c r="E86" s="117"/>
      <c r="F86" s="117"/>
      <c r="G86" s="312"/>
      <c r="H86" s="162"/>
      <c r="I86" s="119"/>
      <c r="J86" s="119"/>
      <c r="K86" s="157"/>
      <c r="AC86" s="514"/>
      <c r="AD86" s="516"/>
      <c r="AE86" s="517"/>
      <c r="AF86" s="516"/>
      <c r="AG86" s="514"/>
      <c r="AH86" s="514"/>
      <c r="AI86" s="514"/>
      <c r="AJ86" s="514"/>
      <c r="AK86" s="514"/>
      <c r="AL86" s="514"/>
      <c r="AM86" s="514"/>
      <c r="AN86" s="514"/>
      <c r="AO86" s="514"/>
      <c r="AP86" s="514"/>
      <c r="AQ86" s="514"/>
      <c r="AR86" s="514"/>
      <c r="AS86" s="514"/>
      <c r="AT86" s="514"/>
      <c r="AU86" s="514"/>
      <c r="AV86" s="514"/>
      <c r="AW86" s="514"/>
      <c r="AX86" s="514"/>
      <c r="AY86" s="514"/>
      <c r="AZ86" s="514"/>
      <c r="BA86" s="514"/>
      <c r="BB86" s="514"/>
      <c r="BC86" s="514"/>
      <c r="BD86" s="514"/>
      <c r="BE86" s="514"/>
      <c r="BF86" s="514"/>
      <c r="BG86" s="514"/>
      <c r="BH86" s="514"/>
      <c r="BI86" s="514"/>
      <c r="BJ86" s="514"/>
      <c r="BK86" s="514"/>
      <c r="BL86" s="514"/>
      <c r="BM86" s="514"/>
      <c r="BN86" s="514"/>
      <c r="BO86" s="514"/>
      <c r="BP86" s="514"/>
      <c r="BQ86" s="514"/>
      <c r="BR86" s="514"/>
      <c r="BS86" s="514"/>
      <c r="BT86" s="514"/>
      <c r="BU86" s="514"/>
      <c r="BV86" s="514"/>
      <c r="BW86" s="514"/>
      <c r="BX86" s="514"/>
      <c r="BY86" s="514"/>
      <c r="BZ86" s="514"/>
      <c r="CA86" s="514"/>
      <c r="CB86" s="514"/>
      <c r="CC86" s="514"/>
      <c r="CD86" s="514"/>
      <c r="CE86" s="514"/>
      <c r="CF86" s="514"/>
      <c r="CG86" s="514"/>
      <c r="CH86" s="514"/>
      <c r="CI86" s="514"/>
      <c r="CJ86" s="514"/>
      <c r="CK86" s="514"/>
      <c r="CL86" s="514"/>
      <c r="CM86" s="514"/>
      <c r="CN86" s="514"/>
      <c r="CO86" s="514"/>
      <c r="CP86" s="514"/>
      <c r="CQ86" s="514"/>
      <c r="CR86" s="514"/>
      <c r="CS86" s="514"/>
      <c r="CT86" s="514"/>
      <c r="CU86" s="514"/>
      <c r="CV86" s="514"/>
      <c r="CW86" s="514"/>
      <c r="CX86" s="514"/>
      <c r="CY86" s="514"/>
      <c r="CZ86" s="514"/>
      <c r="DA86" s="514"/>
      <c r="DB86" s="514"/>
      <c r="DC86" s="514"/>
      <c r="DD86" s="514"/>
      <c r="DE86" s="514"/>
      <c r="DF86" s="514"/>
      <c r="DG86" s="514"/>
      <c r="DH86" s="514"/>
      <c r="DI86" s="514"/>
      <c r="DJ86" s="514"/>
      <c r="DK86" s="514"/>
      <c r="DL86" s="514"/>
      <c r="DM86" s="514"/>
      <c r="DN86" s="514"/>
      <c r="DO86" s="514"/>
      <c r="DP86" s="514"/>
      <c r="DQ86" s="514"/>
      <c r="DR86" s="514"/>
      <c r="DS86" s="514"/>
      <c r="DT86" s="514"/>
      <c r="DU86" s="514"/>
      <c r="DV86" s="514"/>
      <c r="DW86" s="514"/>
      <c r="DX86" s="514"/>
      <c r="DY86" s="514"/>
      <c r="DZ86" s="514"/>
      <c r="EA86" s="514"/>
      <c r="EB86" s="514"/>
      <c r="EC86" s="514"/>
      <c r="ED86" s="514"/>
      <c r="EE86" s="514"/>
      <c r="EF86" s="514"/>
      <c r="EG86" s="514"/>
      <c r="EH86" s="514"/>
      <c r="EI86" s="514"/>
      <c r="EJ86" s="514"/>
      <c r="EK86" s="514"/>
      <c r="EL86" s="514"/>
      <c r="EM86" s="514"/>
      <c r="EN86" s="514"/>
      <c r="EO86" s="514"/>
      <c r="EP86" s="514"/>
      <c r="EQ86" s="514"/>
      <c r="ER86" s="514"/>
      <c r="ES86" s="514"/>
      <c r="ET86" s="514"/>
      <c r="EU86" s="514"/>
      <c r="EV86" s="514"/>
      <c r="EW86" s="514"/>
      <c r="EX86" s="514"/>
      <c r="EY86" s="514"/>
      <c r="EZ86" s="514"/>
      <c r="FA86" s="514"/>
      <c r="FB86" s="514"/>
      <c r="FC86" s="514"/>
      <c r="FD86" s="514"/>
    </row>
    <row r="87" spans="2:160" ht="19.899999999999999" customHeight="1">
      <c r="B87" s="117"/>
      <c r="C87" s="117"/>
      <c r="D87" s="117"/>
      <c r="E87" s="117"/>
      <c r="F87" s="117"/>
      <c r="G87" s="311"/>
      <c r="H87" s="117"/>
      <c r="I87" s="117"/>
      <c r="J87" s="117"/>
      <c r="K87" s="117"/>
      <c r="AC87" s="514"/>
      <c r="AD87" s="516"/>
      <c r="AE87" s="517"/>
      <c r="AF87" s="516"/>
      <c r="AG87" s="514"/>
      <c r="AH87" s="514"/>
      <c r="AI87" s="514"/>
      <c r="AJ87" s="514"/>
      <c r="AK87" s="514"/>
      <c r="AL87" s="514"/>
      <c r="AM87" s="514"/>
      <c r="AN87" s="514"/>
      <c r="AO87" s="514"/>
      <c r="AP87" s="514"/>
      <c r="AQ87" s="514"/>
      <c r="AR87" s="514"/>
      <c r="AS87" s="514"/>
      <c r="AT87" s="514"/>
      <c r="AU87" s="514"/>
      <c r="AV87" s="514"/>
      <c r="AW87" s="514"/>
      <c r="AX87" s="514"/>
      <c r="AY87" s="514"/>
      <c r="AZ87" s="514"/>
      <c r="BA87" s="514"/>
      <c r="BB87" s="514"/>
      <c r="BC87" s="514"/>
      <c r="BD87" s="514"/>
      <c r="BE87" s="514"/>
      <c r="BF87" s="514"/>
      <c r="BG87" s="514"/>
      <c r="BH87" s="514"/>
      <c r="BI87" s="514"/>
      <c r="BJ87" s="514"/>
      <c r="BK87" s="514"/>
      <c r="BL87" s="514"/>
      <c r="BM87" s="514"/>
      <c r="BN87" s="514"/>
      <c r="BO87" s="514"/>
      <c r="BP87" s="514"/>
      <c r="BQ87" s="514"/>
      <c r="BR87" s="514"/>
      <c r="BS87" s="514"/>
      <c r="BT87" s="514"/>
      <c r="BU87" s="514"/>
      <c r="BV87" s="514"/>
      <c r="BW87" s="514"/>
      <c r="BX87" s="514"/>
      <c r="BY87" s="514"/>
      <c r="BZ87" s="514"/>
      <c r="CA87" s="514"/>
      <c r="CB87" s="514"/>
      <c r="CC87" s="514"/>
      <c r="CD87" s="514"/>
      <c r="CE87" s="514"/>
      <c r="CF87" s="514"/>
      <c r="CG87" s="514"/>
      <c r="CH87" s="514"/>
      <c r="CI87" s="514"/>
      <c r="CJ87" s="514"/>
      <c r="CK87" s="514"/>
      <c r="CL87" s="514"/>
      <c r="CM87" s="514"/>
      <c r="CN87" s="514"/>
      <c r="CO87" s="514"/>
      <c r="CP87" s="514"/>
      <c r="CQ87" s="514"/>
      <c r="CR87" s="514"/>
      <c r="CS87" s="514"/>
      <c r="CT87" s="514"/>
      <c r="CU87" s="514"/>
      <c r="CV87" s="514"/>
      <c r="CW87" s="514"/>
      <c r="CX87" s="514"/>
      <c r="CY87" s="514"/>
      <c r="CZ87" s="514"/>
      <c r="DA87" s="514"/>
      <c r="DB87" s="514"/>
      <c r="DC87" s="514"/>
      <c r="DD87" s="514"/>
      <c r="DE87" s="514"/>
      <c r="DF87" s="514"/>
      <c r="DG87" s="514"/>
      <c r="DH87" s="514"/>
      <c r="DI87" s="514"/>
      <c r="DJ87" s="514"/>
      <c r="DK87" s="514"/>
      <c r="DL87" s="514"/>
      <c r="DM87" s="514"/>
      <c r="DN87" s="514"/>
      <c r="DO87" s="514"/>
      <c r="DP87" s="514"/>
      <c r="DQ87" s="514"/>
      <c r="DR87" s="514"/>
      <c r="DS87" s="514"/>
      <c r="DT87" s="514"/>
      <c r="DU87" s="514"/>
      <c r="DV87" s="514"/>
      <c r="DW87" s="514"/>
      <c r="DX87" s="514"/>
      <c r="DY87" s="514"/>
      <c r="DZ87" s="514"/>
      <c r="EA87" s="514"/>
      <c r="EB87" s="514"/>
      <c r="EC87" s="514"/>
      <c r="ED87" s="514"/>
      <c r="EE87" s="514"/>
      <c r="EF87" s="514"/>
      <c r="EG87" s="514"/>
      <c r="EH87" s="514"/>
      <c r="EI87" s="514"/>
      <c r="EJ87" s="514"/>
      <c r="EK87" s="514"/>
      <c r="EL87" s="514"/>
      <c r="EM87" s="514"/>
      <c r="EN87" s="514"/>
      <c r="EO87" s="514"/>
      <c r="EP87" s="514"/>
      <c r="EQ87" s="514"/>
      <c r="ER87" s="514"/>
      <c r="ES87" s="514"/>
      <c r="ET87" s="514"/>
      <c r="EU87" s="514"/>
      <c r="EV87" s="514"/>
      <c r="EW87" s="514"/>
      <c r="EX87" s="514"/>
      <c r="EY87" s="514"/>
      <c r="EZ87" s="514"/>
      <c r="FA87" s="514"/>
      <c r="FB87" s="514"/>
      <c r="FC87" s="514"/>
      <c r="FD87" s="514"/>
    </row>
    <row r="88" spans="2:160" ht="19.899999999999999" customHeight="1">
      <c r="B88" s="117"/>
      <c r="C88" s="117"/>
      <c r="D88" s="117"/>
      <c r="E88" s="117"/>
      <c r="F88" s="117"/>
      <c r="G88" s="311"/>
      <c r="H88" s="117"/>
      <c r="I88" s="117"/>
      <c r="J88" s="117"/>
      <c r="K88" s="117"/>
      <c r="AC88" s="514"/>
      <c r="AD88" s="516"/>
      <c r="AE88" s="517"/>
      <c r="AF88" s="516"/>
      <c r="AG88" s="514"/>
      <c r="AH88" s="514"/>
      <c r="AI88" s="514"/>
      <c r="AJ88" s="514"/>
      <c r="AK88" s="514"/>
      <c r="AL88" s="514"/>
      <c r="AM88" s="514"/>
      <c r="AN88" s="514"/>
      <c r="AO88" s="514"/>
      <c r="AP88" s="514"/>
      <c r="AQ88" s="514"/>
      <c r="AR88" s="514"/>
      <c r="AS88" s="514"/>
      <c r="AT88" s="514"/>
      <c r="AU88" s="514"/>
      <c r="AV88" s="514"/>
      <c r="AW88" s="514"/>
      <c r="AX88" s="514"/>
      <c r="AY88" s="514"/>
      <c r="AZ88" s="514"/>
      <c r="BA88" s="514"/>
      <c r="BB88" s="514"/>
      <c r="BC88" s="514"/>
      <c r="BD88" s="514"/>
      <c r="BE88" s="514"/>
      <c r="BF88" s="514"/>
      <c r="BG88" s="514"/>
      <c r="BH88" s="514"/>
      <c r="BI88" s="514"/>
      <c r="BJ88" s="514"/>
      <c r="BK88" s="514"/>
      <c r="BL88" s="514"/>
      <c r="BM88" s="514"/>
      <c r="BN88" s="514"/>
      <c r="BO88" s="514"/>
      <c r="BP88" s="514"/>
      <c r="BQ88" s="514"/>
      <c r="BR88" s="514"/>
      <c r="BS88" s="514"/>
      <c r="BT88" s="514"/>
      <c r="BU88" s="514"/>
      <c r="BV88" s="514"/>
      <c r="BW88" s="514"/>
      <c r="BX88" s="514"/>
      <c r="BY88" s="514"/>
      <c r="BZ88" s="514"/>
      <c r="CA88" s="514"/>
      <c r="CB88" s="514"/>
      <c r="CC88" s="514"/>
      <c r="CD88" s="514"/>
      <c r="CE88" s="514"/>
      <c r="CF88" s="514"/>
      <c r="CG88" s="514"/>
      <c r="CH88" s="514"/>
      <c r="CI88" s="514"/>
      <c r="CJ88" s="514"/>
      <c r="CK88" s="514"/>
      <c r="CL88" s="514"/>
      <c r="CM88" s="514"/>
      <c r="CN88" s="514"/>
      <c r="CO88" s="514"/>
      <c r="CP88" s="514"/>
      <c r="CQ88" s="514"/>
      <c r="CR88" s="514"/>
      <c r="CS88" s="514"/>
      <c r="CT88" s="514"/>
      <c r="CU88" s="514"/>
      <c r="CV88" s="514"/>
      <c r="CW88" s="514"/>
      <c r="CX88" s="514"/>
      <c r="CY88" s="514"/>
      <c r="CZ88" s="514"/>
      <c r="DA88" s="514"/>
      <c r="DB88" s="514"/>
      <c r="DC88" s="514"/>
      <c r="DD88" s="514"/>
      <c r="DE88" s="514"/>
      <c r="DF88" s="514"/>
      <c r="DG88" s="514"/>
      <c r="DH88" s="514"/>
      <c r="DI88" s="514"/>
      <c r="DJ88" s="514"/>
      <c r="DK88" s="514"/>
      <c r="DL88" s="514"/>
      <c r="DM88" s="514"/>
      <c r="DN88" s="514"/>
      <c r="DO88" s="514"/>
      <c r="DP88" s="514"/>
      <c r="DQ88" s="514"/>
      <c r="DR88" s="514"/>
      <c r="DS88" s="514"/>
      <c r="DT88" s="514"/>
      <c r="DU88" s="514"/>
      <c r="DV88" s="514"/>
      <c r="DW88" s="514"/>
      <c r="DX88" s="514"/>
      <c r="DY88" s="514"/>
      <c r="DZ88" s="514"/>
      <c r="EA88" s="514"/>
      <c r="EB88" s="514"/>
      <c r="EC88" s="514"/>
      <c r="ED88" s="514"/>
      <c r="EE88" s="514"/>
      <c r="EF88" s="514"/>
      <c r="EG88" s="514"/>
      <c r="EH88" s="514"/>
      <c r="EI88" s="514"/>
      <c r="EJ88" s="514"/>
      <c r="EK88" s="514"/>
      <c r="EL88" s="514"/>
      <c r="EM88" s="514"/>
      <c r="EN88" s="514"/>
      <c r="EO88" s="514"/>
      <c r="EP88" s="514"/>
      <c r="EQ88" s="514"/>
      <c r="ER88" s="514"/>
      <c r="ES88" s="514"/>
      <c r="ET88" s="514"/>
      <c r="EU88" s="514"/>
      <c r="EV88" s="514"/>
      <c r="EW88" s="514"/>
      <c r="EX88" s="514"/>
      <c r="EY88" s="514"/>
      <c r="EZ88" s="514"/>
      <c r="FA88" s="514"/>
      <c r="FB88" s="514"/>
      <c r="FC88" s="514"/>
      <c r="FD88" s="514"/>
    </row>
    <row r="89" spans="2:160" ht="19.899999999999999" customHeight="1">
      <c r="B89" s="117"/>
      <c r="C89" s="117"/>
      <c r="D89" s="117"/>
      <c r="E89" s="117"/>
      <c r="F89" s="117"/>
      <c r="G89" s="311"/>
      <c r="H89" s="117"/>
      <c r="I89" s="117"/>
      <c r="J89" s="117"/>
      <c r="K89" s="117"/>
      <c r="AC89" s="514"/>
      <c r="AD89" s="516"/>
      <c r="AE89" s="517"/>
      <c r="AF89" s="516"/>
      <c r="AG89" s="514"/>
      <c r="AH89" s="514"/>
      <c r="AI89" s="514"/>
      <c r="AJ89" s="514"/>
      <c r="AK89" s="514"/>
      <c r="AL89" s="514"/>
      <c r="AM89" s="514"/>
      <c r="AN89" s="514"/>
      <c r="AO89" s="514"/>
      <c r="AP89" s="514"/>
      <c r="AQ89" s="514"/>
      <c r="AR89" s="514"/>
      <c r="AS89" s="514"/>
      <c r="AT89" s="514"/>
      <c r="AU89" s="514"/>
      <c r="AV89" s="514"/>
      <c r="AW89" s="514"/>
      <c r="AX89" s="514"/>
      <c r="AY89" s="514"/>
      <c r="AZ89" s="514"/>
      <c r="BA89" s="514"/>
      <c r="BB89" s="514"/>
      <c r="BC89" s="514"/>
      <c r="BD89" s="514"/>
      <c r="BE89" s="514"/>
      <c r="BF89" s="514"/>
      <c r="BG89" s="514"/>
      <c r="BH89" s="514"/>
      <c r="BI89" s="514"/>
      <c r="BJ89" s="514"/>
      <c r="BK89" s="514"/>
      <c r="BL89" s="514"/>
      <c r="BM89" s="514"/>
      <c r="BN89" s="514"/>
      <c r="BO89" s="514"/>
      <c r="BP89" s="514"/>
      <c r="BQ89" s="514"/>
      <c r="BR89" s="514"/>
      <c r="BS89" s="514"/>
      <c r="BT89" s="514"/>
      <c r="BU89" s="514"/>
      <c r="BV89" s="514"/>
      <c r="BW89" s="514"/>
      <c r="BX89" s="514"/>
      <c r="BY89" s="514"/>
      <c r="BZ89" s="514"/>
      <c r="CA89" s="514"/>
      <c r="CB89" s="514"/>
      <c r="CC89" s="514"/>
      <c r="CD89" s="514"/>
      <c r="CE89" s="514"/>
      <c r="CF89" s="514"/>
      <c r="CG89" s="514"/>
      <c r="CH89" s="514"/>
      <c r="CI89" s="514"/>
      <c r="CJ89" s="514"/>
      <c r="CK89" s="514"/>
      <c r="CL89" s="514"/>
      <c r="CM89" s="514"/>
      <c r="CN89" s="514"/>
      <c r="CO89" s="514"/>
      <c r="CP89" s="514"/>
      <c r="CQ89" s="514"/>
      <c r="CR89" s="514"/>
      <c r="CS89" s="514"/>
      <c r="CT89" s="514"/>
      <c r="CU89" s="514"/>
      <c r="CV89" s="514"/>
      <c r="CW89" s="514"/>
      <c r="CX89" s="514"/>
      <c r="CY89" s="514"/>
      <c r="CZ89" s="514"/>
      <c r="DA89" s="514"/>
      <c r="DB89" s="514"/>
      <c r="DC89" s="514"/>
      <c r="DD89" s="514"/>
      <c r="DE89" s="514"/>
      <c r="DF89" s="514"/>
      <c r="DG89" s="514"/>
      <c r="DH89" s="514"/>
      <c r="DI89" s="514"/>
      <c r="DJ89" s="514"/>
      <c r="DK89" s="514"/>
      <c r="DL89" s="514"/>
      <c r="DM89" s="514"/>
      <c r="DN89" s="514"/>
      <c r="DO89" s="514"/>
      <c r="DP89" s="514"/>
      <c r="DQ89" s="514"/>
      <c r="DR89" s="514"/>
      <c r="DS89" s="514"/>
      <c r="DT89" s="514"/>
      <c r="DU89" s="514"/>
      <c r="DV89" s="514"/>
      <c r="DW89" s="514"/>
      <c r="DX89" s="514"/>
      <c r="DY89" s="514"/>
      <c r="DZ89" s="514"/>
      <c r="EA89" s="514"/>
      <c r="EB89" s="514"/>
      <c r="EC89" s="514"/>
      <c r="ED89" s="514"/>
      <c r="EE89" s="514"/>
      <c r="EF89" s="514"/>
      <c r="EG89" s="514"/>
      <c r="EH89" s="514"/>
      <c r="EI89" s="514"/>
      <c r="EJ89" s="514"/>
      <c r="EK89" s="514"/>
      <c r="EL89" s="514"/>
      <c r="EM89" s="514"/>
      <c r="EN89" s="514"/>
      <c r="EO89" s="514"/>
      <c r="EP89" s="514"/>
      <c r="EQ89" s="514"/>
      <c r="ER89" s="514"/>
      <c r="ES89" s="514"/>
      <c r="ET89" s="514"/>
      <c r="EU89" s="514"/>
      <c r="EV89" s="514"/>
      <c r="EW89" s="514"/>
      <c r="EX89" s="514"/>
      <c r="EY89" s="514"/>
      <c r="EZ89" s="514"/>
      <c r="FA89" s="514"/>
      <c r="FB89" s="514"/>
      <c r="FC89" s="514"/>
      <c r="FD89" s="514"/>
    </row>
    <row r="90" spans="2:160" ht="19.899999999999999" customHeight="1">
      <c r="B90" s="117"/>
      <c r="C90" s="117"/>
      <c r="D90" s="117"/>
      <c r="E90" s="117"/>
      <c r="F90" s="117"/>
      <c r="G90" s="311"/>
      <c r="H90" s="117"/>
      <c r="I90" s="117"/>
      <c r="J90" s="117"/>
      <c r="K90" s="117"/>
      <c r="AC90" s="514"/>
      <c r="AD90" s="516"/>
      <c r="AE90" s="517"/>
      <c r="AF90" s="516"/>
      <c r="AG90" s="514"/>
      <c r="AH90" s="514"/>
      <c r="AI90" s="514"/>
      <c r="AJ90" s="514"/>
      <c r="AK90" s="514"/>
      <c r="AL90" s="514"/>
      <c r="AM90" s="514"/>
      <c r="AN90" s="514"/>
      <c r="AO90" s="514"/>
      <c r="AP90" s="514"/>
      <c r="AQ90" s="514"/>
      <c r="AR90" s="514"/>
      <c r="AS90" s="514"/>
      <c r="AT90" s="514"/>
      <c r="AU90" s="514"/>
      <c r="AV90" s="514"/>
      <c r="AW90" s="514"/>
      <c r="AX90" s="514"/>
      <c r="AY90" s="514"/>
      <c r="AZ90" s="514"/>
      <c r="BA90" s="514"/>
      <c r="BB90" s="514"/>
      <c r="BC90" s="514"/>
      <c r="BD90" s="514"/>
      <c r="BE90" s="514"/>
      <c r="BF90" s="514"/>
      <c r="BG90" s="514"/>
      <c r="BH90" s="514"/>
      <c r="BI90" s="514"/>
      <c r="BJ90" s="514"/>
      <c r="BK90" s="514"/>
      <c r="BL90" s="514"/>
      <c r="BM90" s="514"/>
      <c r="BN90" s="514"/>
      <c r="BO90" s="514"/>
      <c r="BP90" s="514"/>
      <c r="BQ90" s="514"/>
      <c r="BR90" s="514"/>
      <c r="BS90" s="514"/>
      <c r="BT90" s="514"/>
      <c r="BU90" s="514"/>
      <c r="BV90" s="514"/>
      <c r="BW90" s="514"/>
      <c r="BX90" s="514"/>
      <c r="BY90" s="514"/>
      <c r="BZ90" s="514"/>
      <c r="CA90" s="514"/>
      <c r="CB90" s="514"/>
      <c r="CC90" s="514"/>
      <c r="CD90" s="514"/>
      <c r="CE90" s="514"/>
      <c r="CF90" s="514"/>
      <c r="CG90" s="514"/>
      <c r="CH90" s="514"/>
      <c r="CI90" s="514"/>
      <c r="CJ90" s="514"/>
      <c r="CK90" s="514"/>
      <c r="CL90" s="514"/>
      <c r="CM90" s="514"/>
      <c r="CN90" s="514"/>
      <c r="CO90" s="514"/>
      <c r="CP90" s="514"/>
      <c r="CQ90" s="514"/>
      <c r="CR90" s="514"/>
      <c r="CS90" s="514"/>
      <c r="CT90" s="514"/>
      <c r="CU90" s="514"/>
      <c r="CV90" s="514"/>
      <c r="CW90" s="514"/>
      <c r="CX90" s="514"/>
      <c r="CY90" s="514"/>
      <c r="CZ90" s="514"/>
      <c r="DA90" s="514"/>
      <c r="DB90" s="514"/>
      <c r="DC90" s="514"/>
      <c r="DD90" s="514"/>
      <c r="DE90" s="514"/>
      <c r="DF90" s="514"/>
      <c r="DG90" s="514"/>
      <c r="DH90" s="514"/>
      <c r="DI90" s="514"/>
      <c r="DJ90" s="514"/>
      <c r="DK90" s="514"/>
      <c r="DL90" s="514"/>
      <c r="DM90" s="514"/>
      <c r="DN90" s="514"/>
      <c r="DO90" s="514"/>
      <c r="DP90" s="514"/>
      <c r="DQ90" s="514"/>
      <c r="DR90" s="514"/>
      <c r="DS90" s="514"/>
      <c r="DT90" s="514"/>
      <c r="DU90" s="514"/>
      <c r="DV90" s="514"/>
      <c r="DW90" s="514"/>
      <c r="DX90" s="514"/>
      <c r="DY90" s="514"/>
      <c r="DZ90" s="514"/>
      <c r="EA90" s="514"/>
      <c r="EB90" s="514"/>
      <c r="EC90" s="514"/>
      <c r="ED90" s="514"/>
      <c r="EE90" s="514"/>
      <c r="EF90" s="514"/>
      <c r="EG90" s="514"/>
      <c r="EH90" s="514"/>
      <c r="EI90" s="514"/>
      <c r="EJ90" s="514"/>
      <c r="EK90" s="514"/>
      <c r="EL90" s="514"/>
      <c r="EM90" s="514"/>
      <c r="EN90" s="514"/>
      <c r="EO90" s="514"/>
      <c r="EP90" s="514"/>
      <c r="EQ90" s="514"/>
      <c r="ER90" s="514"/>
      <c r="ES90" s="514"/>
      <c r="ET90" s="514"/>
      <c r="EU90" s="514"/>
      <c r="EV90" s="514"/>
      <c r="EW90" s="514"/>
      <c r="EX90" s="514"/>
      <c r="EY90" s="514"/>
      <c r="EZ90" s="514"/>
      <c r="FA90" s="514"/>
      <c r="FB90" s="514"/>
      <c r="FC90" s="514"/>
      <c r="FD90" s="514"/>
    </row>
    <row r="91" spans="2:160" ht="19.899999999999999" customHeight="1">
      <c r="B91" s="117"/>
      <c r="C91" s="117"/>
      <c r="D91" s="117"/>
      <c r="E91" s="117"/>
      <c r="F91" s="117"/>
      <c r="G91" s="311"/>
      <c r="H91" s="117"/>
      <c r="I91" s="117"/>
      <c r="J91" s="117"/>
      <c r="K91" s="117"/>
      <c r="AC91" s="514"/>
      <c r="AD91" s="516"/>
      <c r="AE91" s="517"/>
      <c r="AF91" s="516"/>
      <c r="AG91" s="514"/>
      <c r="AH91" s="514"/>
      <c r="AI91" s="514"/>
      <c r="AJ91" s="514"/>
      <c r="AK91" s="514"/>
      <c r="AL91" s="514"/>
      <c r="AM91" s="514"/>
      <c r="AN91" s="514"/>
      <c r="AO91" s="514"/>
      <c r="AP91" s="514"/>
      <c r="AQ91" s="514"/>
      <c r="AR91" s="514"/>
      <c r="AS91" s="514"/>
      <c r="AT91" s="514"/>
      <c r="AU91" s="514"/>
      <c r="AV91" s="514"/>
      <c r="AW91" s="514"/>
      <c r="AX91" s="514"/>
      <c r="AY91" s="514"/>
      <c r="AZ91" s="514"/>
      <c r="BA91" s="514"/>
      <c r="BB91" s="514"/>
      <c r="BC91" s="514"/>
      <c r="BD91" s="514"/>
      <c r="BE91" s="514"/>
      <c r="BF91" s="514"/>
      <c r="BG91" s="514"/>
      <c r="BH91" s="514"/>
      <c r="BI91" s="514"/>
      <c r="BJ91" s="514"/>
      <c r="BK91" s="514"/>
      <c r="BL91" s="514"/>
      <c r="BM91" s="514"/>
      <c r="BN91" s="514"/>
      <c r="BO91" s="514"/>
      <c r="BP91" s="514"/>
      <c r="BQ91" s="514"/>
      <c r="BR91" s="514"/>
      <c r="BS91" s="514"/>
      <c r="BT91" s="514"/>
      <c r="BU91" s="514"/>
      <c r="BV91" s="514"/>
      <c r="BW91" s="514"/>
      <c r="BX91" s="514"/>
      <c r="BY91" s="514"/>
      <c r="BZ91" s="514"/>
      <c r="CA91" s="514"/>
      <c r="CB91" s="514"/>
      <c r="CC91" s="514"/>
      <c r="CD91" s="514"/>
      <c r="CE91" s="514"/>
      <c r="CF91" s="514"/>
      <c r="CG91" s="514"/>
      <c r="CH91" s="514"/>
      <c r="CI91" s="514"/>
      <c r="CJ91" s="514"/>
      <c r="CK91" s="514"/>
      <c r="CL91" s="514"/>
      <c r="CM91" s="514"/>
      <c r="CN91" s="514"/>
      <c r="CO91" s="514"/>
      <c r="CP91" s="514"/>
      <c r="CQ91" s="514"/>
      <c r="CR91" s="514"/>
      <c r="CS91" s="514"/>
      <c r="CT91" s="514"/>
      <c r="CU91" s="514"/>
      <c r="CV91" s="514"/>
      <c r="CW91" s="514"/>
      <c r="CX91" s="514"/>
      <c r="CY91" s="514"/>
      <c r="CZ91" s="514"/>
      <c r="DA91" s="514"/>
      <c r="DB91" s="514"/>
      <c r="DC91" s="514"/>
      <c r="DD91" s="514"/>
      <c r="DE91" s="514"/>
      <c r="DF91" s="514"/>
      <c r="DG91" s="514"/>
      <c r="DH91" s="514"/>
      <c r="DI91" s="514"/>
      <c r="DJ91" s="514"/>
      <c r="DK91" s="514"/>
      <c r="DL91" s="514"/>
      <c r="DM91" s="514"/>
      <c r="DN91" s="514"/>
      <c r="DO91" s="514"/>
      <c r="DP91" s="514"/>
      <c r="DQ91" s="514"/>
      <c r="DR91" s="514"/>
      <c r="DS91" s="514"/>
      <c r="DT91" s="514"/>
      <c r="DU91" s="514"/>
      <c r="DV91" s="514"/>
      <c r="DW91" s="514"/>
      <c r="DX91" s="514"/>
      <c r="DY91" s="514"/>
      <c r="DZ91" s="514"/>
      <c r="EA91" s="514"/>
      <c r="EB91" s="514"/>
      <c r="EC91" s="514"/>
      <c r="ED91" s="514"/>
      <c r="EE91" s="514"/>
      <c r="EF91" s="514"/>
      <c r="EG91" s="514"/>
      <c r="EH91" s="514"/>
      <c r="EI91" s="514"/>
      <c r="EJ91" s="514"/>
      <c r="EK91" s="514"/>
      <c r="EL91" s="514"/>
      <c r="EM91" s="514"/>
      <c r="EN91" s="514"/>
      <c r="EO91" s="514"/>
      <c r="EP91" s="514"/>
      <c r="EQ91" s="514"/>
      <c r="ER91" s="514"/>
      <c r="ES91" s="514"/>
      <c r="ET91" s="514"/>
      <c r="EU91" s="514"/>
      <c r="EV91" s="514"/>
      <c r="EW91" s="514"/>
      <c r="EX91" s="514"/>
      <c r="EY91" s="514"/>
      <c r="EZ91" s="514"/>
      <c r="FA91" s="514"/>
      <c r="FB91" s="514"/>
      <c r="FC91" s="514"/>
      <c r="FD91" s="514"/>
    </row>
    <row r="92" spans="2:160" ht="19.899999999999999" customHeight="1">
      <c r="B92" s="117"/>
      <c r="C92" s="117"/>
      <c r="D92" s="117"/>
      <c r="E92" s="117"/>
      <c r="F92" s="117"/>
      <c r="G92" s="311"/>
      <c r="H92" s="117"/>
      <c r="I92" s="117"/>
      <c r="J92" s="117"/>
      <c r="K92" s="117"/>
      <c r="AC92" s="514"/>
      <c r="AD92" s="516"/>
      <c r="AE92" s="517"/>
      <c r="AF92" s="516"/>
      <c r="AG92" s="514"/>
      <c r="AH92" s="514"/>
      <c r="AI92" s="514"/>
      <c r="AJ92" s="514"/>
      <c r="AK92" s="514"/>
      <c r="AL92" s="514"/>
      <c r="AM92" s="514"/>
      <c r="AN92" s="514"/>
      <c r="AO92" s="514"/>
      <c r="AP92" s="514"/>
      <c r="AQ92" s="514"/>
      <c r="AR92" s="514"/>
      <c r="AS92" s="514"/>
      <c r="AT92" s="514"/>
      <c r="AU92" s="514"/>
      <c r="AV92" s="514"/>
      <c r="AW92" s="514"/>
      <c r="AX92" s="514"/>
      <c r="AY92" s="514"/>
      <c r="AZ92" s="514"/>
      <c r="BA92" s="514"/>
      <c r="BB92" s="514"/>
      <c r="BC92" s="514"/>
      <c r="BD92" s="514"/>
      <c r="BE92" s="514"/>
      <c r="BF92" s="514"/>
      <c r="BG92" s="514"/>
      <c r="BH92" s="514"/>
      <c r="BI92" s="514"/>
      <c r="BJ92" s="514"/>
      <c r="BK92" s="514"/>
      <c r="BL92" s="514"/>
      <c r="BM92" s="514"/>
      <c r="BN92" s="514"/>
      <c r="BO92" s="514"/>
      <c r="BP92" s="514"/>
      <c r="BQ92" s="514"/>
      <c r="BR92" s="514"/>
      <c r="BS92" s="514"/>
      <c r="BT92" s="514"/>
      <c r="BU92" s="514"/>
      <c r="BV92" s="514"/>
      <c r="BW92" s="514"/>
      <c r="BX92" s="514"/>
      <c r="BY92" s="514"/>
      <c r="BZ92" s="514"/>
      <c r="CA92" s="514"/>
      <c r="CB92" s="514"/>
      <c r="CC92" s="514"/>
      <c r="CD92" s="514"/>
      <c r="CE92" s="514"/>
      <c r="CF92" s="514"/>
      <c r="CG92" s="514"/>
      <c r="CH92" s="514"/>
      <c r="CI92" s="514"/>
      <c r="CJ92" s="514"/>
      <c r="CK92" s="514"/>
      <c r="CL92" s="514"/>
      <c r="CM92" s="514"/>
      <c r="CN92" s="514"/>
      <c r="CO92" s="514"/>
      <c r="CP92" s="514"/>
      <c r="CQ92" s="514"/>
      <c r="CR92" s="514"/>
      <c r="CS92" s="514"/>
      <c r="CT92" s="514"/>
      <c r="CU92" s="514"/>
      <c r="CV92" s="514"/>
      <c r="CW92" s="514"/>
      <c r="CX92" s="514"/>
      <c r="CY92" s="514"/>
      <c r="CZ92" s="514"/>
      <c r="DA92" s="514"/>
      <c r="DB92" s="514"/>
      <c r="DC92" s="514"/>
      <c r="DD92" s="514"/>
      <c r="DE92" s="514"/>
      <c r="DF92" s="514"/>
      <c r="DG92" s="514"/>
      <c r="DH92" s="514"/>
      <c r="DI92" s="514"/>
      <c r="DJ92" s="514"/>
      <c r="DK92" s="514"/>
      <c r="DL92" s="514"/>
      <c r="DM92" s="514"/>
      <c r="DN92" s="514"/>
      <c r="DO92" s="514"/>
      <c r="DP92" s="514"/>
      <c r="DQ92" s="514"/>
      <c r="DR92" s="514"/>
      <c r="DS92" s="514"/>
      <c r="DT92" s="514"/>
      <c r="DU92" s="514"/>
      <c r="DV92" s="514"/>
      <c r="DW92" s="514"/>
      <c r="DX92" s="514"/>
      <c r="DY92" s="514"/>
      <c r="DZ92" s="514"/>
      <c r="EA92" s="514"/>
      <c r="EB92" s="514"/>
      <c r="EC92" s="514"/>
      <c r="ED92" s="514"/>
      <c r="EE92" s="514"/>
      <c r="EF92" s="514"/>
      <c r="EG92" s="514"/>
      <c r="EH92" s="514"/>
      <c r="EI92" s="514"/>
      <c r="EJ92" s="514"/>
      <c r="EK92" s="514"/>
      <c r="EL92" s="514"/>
      <c r="EM92" s="514"/>
      <c r="EN92" s="514"/>
      <c r="EO92" s="514"/>
      <c r="EP92" s="514"/>
      <c r="EQ92" s="514"/>
      <c r="ER92" s="514"/>
      <c r="ES92" s="514"/>
      <c r="ET92" s="514"/>
      <c r="EU92" s="514"/>
      <c r="EV92" s="514"/>
      <c r="EW92" s="514"/>
      <c r="EX92" s="514"/>
      <c r="EY92" s="514"/>
      <c r="EZ92" s="514"/>
      <c r="FA92" s="514"/>
      <c r="FB92" s="514"/>
      <c r="FC92" s="514"/>
      <c r="FD92" s="514"/>
    </row>
    <row r="93" spans="2:160" ht="19.899999999999999" customHeight="1">
      <c r="B93" s="117"/>
      <c r="C93" s="117"/>
      <c r="D93" s="117"/>
      <c r="E93" s="117"/>
      <c r="F93" s="117"/>
      <c r="G93" s="311"/>
      <c r="H93" s="117"/>
      <c r="I93" s="117"/>
      <c r="J93" s="117"/>
      <c r="K93" s="117"/>
      <c r="AC93" s="514"/>
      <c r="AD93" s="516"/>
      <c r="AE93" s="517"/>
      <c r="AF93" s="516"/>
      <c r="AG93" s="514"/>
      <c r="AH93" s="514"/>
      <c r="AI93" s="514"/>
      <c r="AJ93" s="514"/>
      <c r="AK93" s="514"/>
      <c r="AL93" s="514"/>
      <c r="AM93" s="514"/>
      <c r="AN93" s="514"/>
      <c r="AO93" s="514"/>
      <c r="AP93" s="514"/>
      <c r="AQ93" s="514"/>
      <c r="AR93" s="514"/>
      <c r="AS93" s="514"/>
      <c r="AT93" s="514"/>
      <c r="AU93" s="514"/>
      <c r="AV93" s="514"/>
      <c r="AW93" s="514"/>
      <c r="AX93" s="514"/>
      <c r="AY93" s="514"/>
      <c r="AZ93" s="514"/>
      <c r="BA93" s="514"/>
      <c r="BB93" s="514"/>
      <c r="BC93" s="514"/>
      <c r="BD93" s="514"/>
      <c r="BE93" s="514"/>
      <c r="BF93" s="514"/>
      <c r="BG93" s="514"/>
      <c r="BH93" s="514"/>
      <c r="BI93" s="514"/>
      <c r="BJ93" s="514"/>
      <c r="BK93" s="514"/>
      <c r="BL93" s="514"/>
      <c r="BM93" s="514"/>
      <c r="BN93" s="514"/>
      <c r="BO93" s="514"/>
      <c r="BP93" s="514"/>
      <c r="BQ93" s="514"/>
      <c r="BR93" s="514"/>
      <c r="BS93" s="514"/>
      <c r="BT93" s="514"/>
      <c r="BU93" s="514"/>
      <c r="BV93" s="514"/>
      <c r="BW93" s="514"/>
      <c r="BX93" s="514"/>
      <c r="BY93" s="514"/>
      <c r="BZ93" s="514"/>
      <c r="CA93" s="514"/>
      <c r="CB93" s="514"/>
      <c r="CC93" s="514"/>
      <c r="CD93" s="514"/>
      <c r="CE93" s="514"/>
      <c r="CF93" s="514"/>
      <c r="CG93" s="514"/>
      <c r="CH93" s="514"/>
      <c r="CI93" s="514"/>
      <c r="CJ93" s="514"/>
      <c r="CK93" s="514"/>
      <c r="CL93" s="514"/>
      <c r="CM93" s="514"/>
      <c r="CN93" s="514"/>
      <c r="CO93" s="514"/>
      <c r="CP93" s="514"/>
      <c r="CQ93" s="514"/>
      <c r="CR93" s="514"/>
      <c r="CS93" s="514"/>
      <c r="CT93" s="514"/>
      <c r="CU93" s="514"/>
      <c r="CV93" s="514"/>
      <c r="CW93" s="514"/>
      <c r="CX93" s="514"/>
      <c r="CY93" s="514"/>
      <c r="CZ93" s="514"/>
      <c r="DA93" s="514"/>
      <c r="DB93" s="514"/>
      <c r="DC93" s="514"/>
      <c r="DD93" s="514"/>
      <c r="DE93" s="514"/>
      <c r="DF93" s="514"/>
      <c r="DG93" s="514"/>
      <c r="DH93" s="514"/>
      <c r="DI93" s="514"/>
      <c r="DJ93" s="514"/>
      <c r="DK93" s="514"/>
      <c r="DL93" s="514"/>
      <c r="DM93" s="514"/>
      <c r="DN93" s="514"/>
      <c r="DO93" s="514"/>
      <c r="DP93" s="514"/>
      <c r="DQ93" s="514"/>
      <c r="DR93" s="514"/>
      <c r="DS93" s="514"/>
      <c r="DT93" s="514"/>
      <c r="DU93" s="514"/>
      <c r="DV93" s="514"/>
      <c r="DW93" s="514"/>
      <c r="DX93" s="514"/>
      <c r="DY93" s="514"/>
      <c r="DZ93" s="514"/>
      <c r="EA93" s="514"/>
      <c r="EB93" s="514"/>
      <c r="EC93" s="514"/>
      <c r="ED93" s="514"/>
      <c r="EE93" s="514"/>
      <c r="EF93" s="514"/>
      <c r="EG93" s="514"/>
      <c r="EH93" s="514"/>
      <c r="EI93" s="514"/>
      <c r="EJ93" s="514"/>
      <c r="EK93" s="514"/>
      <c r="EL93" s="514"/>
      <c r="EM93" s="514"/>
      <c r="EN93" s="514"/>
      <c r="EO93" s="514"/>
      <c r="EP93" s="514"/>
      <c r="EQ93" s="514"/>
      <c r="ER93" s="514"/>
      <c r="ES93" s="514"/>
      <c r="ET93" s="514"/>
      <c r="EU93" s="514"/>
      <c r="EV93" s="514"/>
      <c r="EW93" s="514"/>
      <c r="EX93" s="514"/>
      <c r="EY93" s="514"/>
      <c r="EZ93" s="514"/>
      <c r="FA93" s="514"/>
      <c r="FB93" s="514"/>
      <c r="FC93" s="514"/>
      <c r="FD93" s="514"/>
    </row>
    <row r="94" spans="2:160" ht="19.899999999999999" customHeight="1">
      <c r="B94" s="117"/>
      <c r="C94" s="117"/>
      <c r="D94" s="117"/>
      <c r="E94" s="117"/>
      <c r="F94" s="117"/>
      <c r="G94" s="311"/>
      <c r="H94" s="117"/>
      <c r="I94" s="117"/>
      <c r="J94" s="117"/>
      <c r="K94" s="117"/>
      <c r="AC94" s="514"/>
      <c r="AD94" s="516"/>
      <c r="AE94" s="517"/>
      <c r="AF94" s="516"/>
      <c r="AG94" s="514"/>
      <c r="AH94" s="514"/>
      <c r="AI94" s="514"/>
      <c r="AJ94" s="514"/>
      <c r="AK94" s="514"/>
      <c r="AL94" s="514"/>
      <c r="AM94" s="514"/>
      <c r="AN94" s="514"/>
      <c r="AO94" s="514"/>
      <c r="AP94" s="514"/>
      <c r="AQ94" s="514"/>
      <c r="AR94" s="514"/>
      <c r="AS94" s="514"/>
      <c r="AT94" s="514"/>
      <c r="AU94" s="514"/>
      <c r="AV94" s="514"/>
      <c r="AW94" s="514"/>
      <c r="AX94" s="514"/>
      <c r="AY94" s="514"/>
      <c r="AZ94" s="514"/>
      <c r="BA94" s="514"/>
      <c r="BB94" s="514"/>
      <c r="BC94" s="514"/>
      <c r="BD94" s="514"/>
      <c r="BE94" s="514"/>
      <c r="BF94" s="514"/>
      <c r="BG94" s="514"/>
      <c r="BH94" s="514"/>
      <c r="BI94" s="514"/>
      <c r="BJ94" s="514"/>
      <c r="BK94" s="514"/>
      <c r="BL94" s="514"/>
      <c r="BM94" s="514"/>
      <c r="BN94" s="514"/>
      <c r="BO94" s="514"/>
      <c r="BP94" s="514"/>
      <c r="BQ94" s="514"/>
      <c r="BR94" s="514"/>
      <c r="BS94" s="514"/>
      <c r="BT94" s="514"/>
      <c r="BU94" s="514"/>
      <c r="BV94" s="514"/>
      <c r="BW94" s="514"/>
      <c r="BX94" s="514"/>
      <c r="BY94" s="514"/>
      <c r="BZ94" s="514"/>
      <c r="CA94" s="514"/>
      <c r="CB94" s="514"/>
      <c r="CC94" s="514"/>
      <c r="CD94" s="514"/>
      <c r="CE94" s="514"/>
      <c r="CF94" s="514"/>
      <c r="CG94" s="514"/>
      <c r="CH94" s="514"/>
      <c r="CI94" s="514"/>
      <c r="CJ94" s="514"/>
      <c r="CK94" s="514"/>
      <c r="CL94" s="514"/>
      <c r="CM94" s="514"/>
      <c r="CN94" s="514"/>
      <c r="CO94" s="514"/>
      <c r="CP94" s="514"/>
      <c r="CQ94" s="514"/>
      <c r="CR94" s="514"/>
      <c r="CS94" s="514"/>
      <c r="CT94" s="514"/>
      <c r="CU94" s="514"/>
      <c r="CV94" s="514"/>
      <c r="CW94" s="514"/>
      <c r="CX94" s="514"/>
      <c r="CY94" s="514"/>
      <c r="CZ94" s="514"/>
      <c r="DA94" s="514"/>
      <c r="DB94" s="514"/>
      <c r="DC94" s="514"/>
      <c r="DD94" s="514"/>
      <c r="DE94" s="514"/>
      <c r="DF94" s="514"/>
      <c r="DG94" s="514"/>
      <c r="DH94" s="514"/>
      <c r="DI94" s="514"/>
      <c r="DJ94" s="514"/>
      <c r="DK94" s="514"/>
      <c r="DL94" s="514"/>
      <c r="DM94" s="514"/>
      <c r="DN94" s="514"/>
      <c r="DO94" s="514"/>
      <c r="DP94" s="514"/>
      <c r="DQ94" s="514"/>
      <c r="DR94" s="514"/>
      <c r="DS94" s="514"/>
      <c r="DT94" s="514"/>
      <c r="DU94" s="514"/>
      <c r="DV94" s="514"/>
      <c r="DW94" s="514"/>
      <c r="DX94" s="514"/>
      <c r="DY94" s="514"/>
      <c r="DZ94" s="514"/>
      <c r="EA94" s="514"/>
      <c r="EB94" s="514"/>
      <c r="EC94" s="514"/>
      <c r="ED94" s="514"/>
      <c r="EE94" s="514"/>
      <c r="EF94" s="514"/>
      <c r="EG94" s="514"/>
      <c r="EH94" s="514"/>
      <c r="EI94" s="514"/>
      <c r="EJ94" s="514"/>
      <c r="EK94" s="514"/>
      <c r="EL94" s="514"/>
      <c r="EM94" s="514"/>
      <c r="EN94" s="514"/>
      <c r="EO94" s="514"/>
      <c r="EP94" s="514"/>
      <c r="EQ94" s="514"/>
      <c r="ER94" s="514"/>
      <c r="ES94" s="514"/>
      <c r="ET94" s="514"/>
      <c r="EU94" s="514"/>
      <c r="EV94" s="514"/>
      <c r="EW94" s="514"/>
      <c r="EX94" s="514"/>
      <c r="EY94" s="514"/>
      <c r="EZ94" s="514"/>
      <c r="FA94" s="514"/>
      <c r="FB94" s="514"/>
      <c r="FC94" s="514"/>
      <c r="FD94" s="514"/>
    </row>
    <row r="95" spans="2:160" ht="19.899999999999999" customHeight="1">
      <c r="B95" s="117"/>
      <c r="C95" s="117"/>
      <c r="D95" s="117"/>
      <c r="E95" s="117"/>
      <c r="F95" s="117"/>
      <c r="G95" s="311"/>
      <c r="H95" s="117"/>
      <c r="I95" s="117"/>
      <c r="J95" s="117"/>
      <c r="K95" s="117"/>
      <c r="AC95" s="514"/>
      <c r="AD95" s="516"/>
      <c r="AE95" s="517"/>
      <c r="AF95" s="516"/>
      <c r="AG95" s="514"/>
      <c r="AH95" s="514"/>
      <c r="AI95" s="514"/>
      <c r="AJ95" s="514"/>
      <c r="AK95" s="514"/>
      <c r="AL95" s="514"/>
      <c r="AM95" s="514"/>
      <c r="AN95" s="514"/>
      <c r="AO95" s="514"/>
      <c r="AP95" s="514"/>
      <c r="AQ95" s="514"/>
      <c r="AR95" s="514"/>
      <c r="AS95" s="514"/>
      <c r="AT95" s="514"/>
      <c r="AU95" s="514"/>
      <c r="AV95" s="514"/>
      <c r="AW95" s="514"/>
      <c r="AX95" s="514"/>
      <c r="AY95" s="514"/>
      <c r="AZ95" s="514"/>
      <c r="BA95" s="514"/>
      <c r="BB95" s="514"/>
      <c r="BC95" s="514"/>
      <c r="BD95" s="514"/>
      <c r="BE95" s="514"/>
      <c r="BF95" s="514"/>
      <c r="BG95" s="514"/>
      <c r="BH95" s="514"/>
      <c r="BI95" s="514"/>
      <c r="BJ95" s="514"/>
      <c r="BK95" s="514"/>
      <c r="BL95" s="514"/>
      <c r="BM95" s="514"/>
      <c r="BN95" s="514"/>
      <c r="BO95" s="514"/>
      <c r="BP95" s="514"/>
      <c r="BQ95" s="514"/>
      <c r="BR95" s="514"/>
      <c r="BS95" s="514"/>
      <c r="BT95" s="514"/>
      <c r="BU95" s="514"/>
      <c r="BV95" s="514"/>
      <c r="BW95" s="514"/>
      <c r="BX95" s="514"/>
      <c r="BY95" s="514"/>
      <c r="BZ95" s="514"/>
      <c r="CA95" s="514"/>
      <c r="CB95" s="514"/>
      <c r="CC95" s="514"/>
      <c r="CD95" s="514"/>
      <c r="CE95" s="514"/>
      <c r="CF95" s="514"/>
      <c r="CG95" s="514"/>
      <c r="CH95" s="514"/>
      <c r="CI95" s="514"/>
      <c r="CJ95" s="514"/>
      <c r="CK95" s="514"/>
      <c r="CL95" s="514"/>
      <c r="CM95" s="514"/>
      <c r="CN95" s="514"/>
      <c r="CO95" s="514"/>
      <c r="CP95" s="514"/>
      <c r="CQ95" s="514"/>
      <c r="CR95" s="514"/>
      <c r="CS95" s="514"/>
      <c r="CT95" s="514"/>
      <c r="CU95" s="514"/>
      <c r="CV95" s="514"/>
      <c r="CW95" s="514"/>
      <c r="CX95" s="514"/>
      <c r="CY95" s="514"/>
      <c r="CZ95" s="514"/>
      <c r="DA95" s="514"/>
      <c r="DB95" s="514"/>
      <c r="DC95" s="514"/>
      <c r="DD95" s="514"/>
      <c r="DE95" s="514"/>
      <c r="DF95" s="514"/>
      <c r="DG95" s="514"/>
      <c r="DH95" s="514"/>
      <c r="DI95" s="514"/>
      <c r="DJ95" s="514"/>
      <c r="DK95" s="514"/>
      <c r="DL95" s="514"/>
      <c r="DM95" s="514"/>
      <c r="DN95" s="514"/>
      <c r="DO95" s="514"/>
      <c r="DP95" s="514"/>
      <c r="DQ95" s="514"/>
      <c r="DR95" s="514"/>
      <c r="DS95" s="514"/>
      <c r="DT95" s="514"/>
      <c r="DU95" s="514"/>
      <c r="DV95" s="514"/>
      <c r="DW95" s="514"/>
      <c r="DX95" s="514"/>
      <c r="DY95" s="514"/>
      <c r="DZ95" s="514"/>
      <c r="EA95" s="514"/>
      <c r="EB95" s="514"/>
      <c r="EC95" s="514"/>
      <c r="ED95" s="514"/>
      <c r="EE95" s="514"/>
      <c r="EF95" s="514"/>
      <c r="EG95" s="514"/>
      <c r="EH95" s="514"/>
      <c r="EI95" s="514"/>
      <c r="EJ95" s="514"/>
      <c r="EK95" s="514"/>
      <c r="EL95" s="514"/>
      <c r="EM95" s="514"/>
      <c r="EN95" s="514"/>
      <c r="EO95" s="514"/>
      <c r="EP95" s="514"/>
      <c r="EQ95" s="514"/>
      <c r="ER95" s="514"/>
      <c r="ES95" s="514"/>
      <c r="ET95" s="514"/>
      <c r="EU95" s="514"/>
      <c r="EV95" s="514"/>
      <c r="EW95" s="514"/>
      <c r="EX95" s="514"/>
      <c r="EY95" s="514"/>
      <c r="EZ95" s="514"/>
      <c r="FA95" s="514"/>
      <c r="FB95" s="514"/>
      <c r="FC95" s="514"/>
      <c r="FD95" s="514"/>
    </row>
    <row r="96" spans="2:160" ht="19.899999999999999" customHeight="1">
      <c r="B96" s="117"/>
      <c r="C96" s="117"/>
      <c r="D96" s="117"/>
      <c r="E96" s="117"/>
      <c r="F96" s="117"/>
      <c r="G96" s="311"/>
      <c r="H96" s="117"/>
      <c r="I96" s="117"/>
      <c r="J96" s="117"/>
      <c r="K96" s="117"/>
      <c r="AC96" s="514"/>
      <c r="AD96" s="516"/>
      <c r="AE96" s="517"/>
      <c r="AF96" s="516"/>
      <c r="AG96" s="514"/>
      <c r="AH96" s="514"/>
      <c r="AI96" s="514"/>
      <c r="AJ96" s="514"/>
      <c r="AK96" s="514"/>
      <c r="AL96" s="514"/>
      <c r="AM96" s="514"/>
      <c r="AN96" s="514"/>
      <c r="AO96" s="514"/>
      <c r="AP96" s="514"/>
      <c r="AQ96" s="514"/>
      <c r="AR96" s="514"/>
      <c r="AS96" s="514"/>
      <c r="AT96" s="514"/>
      <c r="AU96" s="514"/>
      <c r="AV96" s="514"/>
      <c r="AW96" s="514"/>
      <c r="AX96" s="514"/>
      <c r="AY96" s="514"/>
      <c r="AZ96" s="514"/>
      <c r="BA96" s="514"/>
      <c r="BB96" s="514"/>
      <c r="BC96" s="514"/>
      <c r="BD96" s="514"/>
      <c r="BE96" s="514"/>
      <c r="BF96" s="514"/>
      <c r="BG96" s="514"/>
      <c r="BH96" s="514"/>
      <c r="BI96" s="514"/>
      <c r="BJ96" s="514"/>
      <c r="BK96" s="514"/>
      <c r="BL96" s="514"/>
      <c r="BM96" s="514"/>
      <c r="BN96" s="514"/>
      <c r="BO96" s="514"/>
      <c r="BP96" s="514"/>
      <c r="BQ96" s="514"/>
      <c r="BR96" s="514"/>
      <c r="BS96" s="514"/>
      <c r="BT96" s="514"/>
      <c r="BU96" s="514"/>
      <c r="BV96" s="514"/>
      <c r="BW96" s="514"/>
      <c r="BX96" s="514"/>
      <c r="BY96" s="514"/>
      <c r="BZ96" s="514"/>
      <c r="CA96" s="514"/>
      <c r="CB96" s="514"/>
      <c r="CC96" s="514"/>
      <c r="CD96" s="514"/>
      <c r="CE96" s="514"/>
      <c r="CF96" s="514"/>
      <c r="CG96" s="514"/>
      <c r="CH96" s="514"/>
      <c r="CI96" s="514"/>
      <c r="CJ96" s="514"/>
      <c r="CK96" s="514"/>
      <c r="CL96" s="514"/>
      <c r="CM96" s="514"/>
      <c r="CN96" s="514"/>
      <c r="CO96" s="514"/>
      <c r="CP96" s="514"/>
      <c r="CQ96" s="514"/>
      <c r="CR96" s="514"/>
      <c r="CS96" s="514"/>
      <c r="CT96" s="514"/>
      <c r="CU96" s="514"/>
      <c r="CV96" s="514"/>
      <c r="CW96" s="514"/>
      <c r="CX96" s="514"/>
      <c r="CY96" s="514"/>
      <c r="CZ96" s="514"/>
      <c r="DA96" s="514"/>
      <c r="DB96" s="514"/>
      <c r="DC96" s="514"/>
      <c r="DD96" s="514"/>
      <c r="DE96" s="514"/>
      <c r="DF96" s="514"/>
      <c r="DG96" s="514"/>
      <c r="DH96" s="514"/>
      <c r="DI96" s="514"/>
      <c r="DJ96" s="514"/>
      <c r="DK96" s="514"/>
      <c r="DL96" s="514"/>
      <c r="DM96" s="514"/>
      <c r="DN96" s="514"/>
      <c r="DO96" s="514"/>
      <c r="DP96" s="514"/>
      <c r="DQ96" s="514"/>
      <c r="DR96" s="514"/>
      <c r="DS96" s="514"/>
      <c r="DT96" s="514"/>
      <c r="DU96" s="514"/>
      <c r="DV96" s="514"/>
      <c r="DW96" s="514"/>
      <c r="DX96" s="514"/>
      <c r="DY96" s="514"/>
      <c r="DZ96" s="514"/>
      <c r="EA96" s="514"/>
      <c r="EB96" s="514"/>
      <c r="EC96" s="514"/>
      <c r="ED96" s="514"/>
      <c r="EE96" s="514"/>
      <c r="EF96" s="514"/>
      <c r="EG96" s="514"/>
      <c r="EH96" s="514"/>
      <c r="EI96" s="514"/>
      <c r="EJ96" s="514"/>
      <c r="EK96" s="514"/>
      <c r="EL96" s="514"/>
      <c r="EM96" s="514"/>
      <c r="EN96" s="514"/>
      <c r="EO96" s="514"/>
      <c r="EP96" s="514"/>
      <c r="EQ96" s="514"/>
      <c r="ER96" s="514"/>
      <c r="ES96" s="514"/>
      <c r="ET96" s="514"/>
      <c r="EU96" s="514"/>
      <c r="EV96" s="514"/>
      <c r="EW96" s="514"/>
      <c r="EX96" s="514"/>
      <c r="EY96" s="514"/>
      <c r="EZ96" s="514"/>
      <c r="FA96" s="514"/>
      <c r="FB96" s="514"/>
      <c r="FC96" s="514"/>
      <c r="FD96" s="514"/>
    </row>
    <row r="97" spans="2:160" ht="19.899999999999999" customHeight="1">
      <c r="B97" s="117"/>
      <c r="AC97" s="514"/>
      <c r="AD97" s="516"/>
      <c r="AE97" s="517"/>
      <c r="AF97" s="516"/>
      <c r="AG97" s="514"/>
      <c r="AH97" s="514"/>
      <c r="AI97" s="514"/>
      <c r="AJ97" s="514"/>
      <c r="AK97" s="514"/>
      <c r="AL97" s="514"/>
      <c r="AM97" s="514"/>
      <c r="AN97" s="514"/>
      <c r="AO97" s="514"/>
      <c r="AP97" s="514"/>
      <c r="AQ97" s="514"/>
      <c r="AR97" s="514"/>
      <c r="AS97" s="514"/>
      <c r="AT97" s="514"/>
      <c r="AU97" s="514"/>
      <c r="AV97" s="514"/>
      <c r="AW97" s="514"/>
      <c r="AX97" s="514"/>
      <c r="AY97" s="514"/>
      <c r="AZ97" s="514"/>
      <c r="BA97" s="514"/>
      <c r="BB97" s="514"/>
      <c r="BC97" s="514"/>
      <c r="BD97" s="514"/>
      <c r="BE97" s="514"/>
      <c r="BF97" s="514"/>
      <c r="BG97" s="514"/>
      <c r="BH97" s="514"/>
      <c r="BI97" s="514"/>
      <c r="BJ97" s="514"/>
      <c r="BK97" s="514"/>
      <c r="BL97" s="514"/>
      <c r="BM97" s="514"/>
      <c r="BN97" s="514"/>
      <c r="BO97" s="514"/>
      <c r="BP97" s="514"/>
      <c r="BQ97" s="514"/>
      <c r="BR97" s="514"/>
      <c r="BS97" s="514"/>
      <c r="BT97" s="514"/>
      <c r="BU97" s="514"/>
      <c r="BV97" s="514"/>
      <c r="BW97" s="514"/>
      <c r="BX97" s="514"/>
      <c r="BY97" s="514"/>
      <c r="BZ97" s="514"/>
      <c r="CA97" s="514"/>
      <c r="CB97" s="514"/>
      <c r="CC97" s="514"/>
      <c r="CD97" s="514"/>
      <c r="CE97" s="514"/>
      <c r="CF97" s="514"/>
      <c r="CG97" s="514"/>
      <c r="CH97" s="514"/>
      <c r="CI97" s="514"/>
      <c r="CJ97" s="514"/>
      <c r="CK97" s="514"/>
      <c r="CL97" s="514"/>
      <c r="CM97" s="514"/>
      <c r="CN97" s="514"/>
      <c r="CO97" s="514"/>
      <c r="CP97" s="514"/>
      <c r="CQ97" s="514"/>
      <c r="CR97" s="514"/>
      <c r="CS97" s="514"/>
      <c r="CT97" s="514"/>
      <c r="CU97" s="514"/>
      <c r="CV97" s="514"/>
      <c r="CW97" s="514"/>
      <c r="CX97" s="514"/>
      <c r="CY97" s="514"/>
      <c r="CZ97" s="514"/>
      <c r="DA97" s="514"/>
      <c r="DB97" s="514"/>
      <c r="DC97" s="514"/>
      <c r="DD97" s="514"/>
      <c r="DE97" s="514"/>
      <c r="DF97" s="514"/>
      <c r="DG97" s="514"/>
      <c r="DH97" s="514"/>
      <c r="DI97" s="514"/>
      <c r="DJ97" s="514"/>
      <c r="DK97" s="514"/>
      <c r="DL97" s="514"/>
      <c r="DM97" s="514"/>
      <c r="DN97" s="514"/>
      <c r="DO97" s="514"/>
      <c r="DP97" s="514"/>
      <c r="DQ97" s="514"/>
      <c r="DR97" s="514"/>
      <c r="DS97" s="514"/>
      <c r="DT97" s="514"/>
      <c r="DU97" s="514"/>
      <c r="DV97" s="514"/>
      <c r="DW97" s="514"/>
      <c r="DX97" s="514"/>
      <c r="DY97" s="514"/>
      <c r="DZ97" s="514"/>
      <c r="EA97" s="514"/>
      <c r="EB97" s="514"/>
      <c r="EC97" s="514"/>
      <c r="ED97" s="514"/>
      <c r="EE97" s="514"/>
      <c r="EF97" s="514"/>
      <c r="EG97" s="514"/>
      <c r="EH97" s="514"/>
      <c r="EI97" s="514"/>
      <c r="EJ97" s="514"/>
      <c r="EK97" s="514"/>
      <c r="EL97" s="514"/>
      <c r="EM97" s="514"/>
      <c r="EN97" s="514"/>
      <c r="EO97" s="514"/>
      <c r="EP97" s="514"/>
      <c r="EQ97" s="514"/>
      <c r="ER97" s="514"/>
      <c r="ES97" s="514"/>
      <c r="ET97" s="514"/>
      <c r="EU97" s="514"/>
      <c r="EV97" s="514"/>
      <c r="EW97" s="514"/>
      <c r="EX97" s="514"/>
      <c r="EY97" s="514"/>
      <c r="EZ97" s="514"/>
      <c r="FA97" s="514"/>
      <c r="FB97" s="514"/>
      <c r="FC97" s="514"/>
      <c r="FD97" s="514"/>
    </row>
    <row r="98" spans="2:160" ht="19.899999999999999" customHeight="1">
      <c r="AC98" s="514"/>
      <c r="AD98" s="516"/>
      <c r="AE98" s="517"/>
      <c r="AF98" s="516"/>
      <c r="AG98" s="514"/>
      <c r="AH98" s="514"/>
      <c r="AI98" s="514"/>
      <c r="AJ98" s="514"/>
      <c r="AK98" s="514"/>
      <c r="AL98" s="514"/>
      <c r="AM98" s="514"/>
      <c r="AN98" s="514"/>
      <c r="AO98" s="514"/>
      <c r="AP98" s="514"/>
      <c r="AQ98" s="514"/>
      <c r="AR98" s="514"/>
      <c r="AS98" s="514"/>
      <c r="AT98" s="514"/>
      <c r="AU98" s="514"/>
      <c r="AV98" s="514"/>
      <c r="AW98" s="514"/>
      <c r="AX98" s="514"/>
      <c r="AY98" s="514"/>
      <c r="AZ98" s="514"/>
      <c r="BA98" s="514"/>
      <c r="BB98" s="514"/>
      <c r="BC98" s="514"/>
      <c r="BD98" s="514"/>
      <c r="BE98" s="514"/>
      <c r="BF98" s="514"/>
      <c r="BG98" s="514"/>
      <c r="BH98" s="514"/>
      <c r="BI98" s="514"/>
      <c r="BJ98" s="514"/>
      <c r="BK98" s="514"/>
      <c r="BL98" s="514"/>
      <c r="BM98" s="514"/>
      <c r="BN98" s="514"/>
      <c r="BO98" s="514"/>
      <c r="BP98" s="514"/>
      <c r="BQ98" s="514"/>
      <c r="BR98" s="514"/>
      <c r="BS98" s="514"/>
      <c r="BT98" s="514"/>
      <c r="BU98" s="514"/>
      <c r="BV98" s="514"/>
      <c r="BW98" s="514"/>
      <c r="BX98" s="514"/>
      <c r="BY98" s="514"/>
      <c r="BZ98" s="514"/>
      <c r="CA98" s="514"/>
      <c r="CB98" s="514"/>
      <c r="CC98" s="514"/>
      <c r="CD98" s="514"/>
      <c r="CE98" s="514"/>
      <c r="CF98" s="514"/>
      <c r="CG98" s="514"/>
      <c r="CH98" s="514"/>
      <c r="CI98" s="514"/>
      <c r="CJ98" s="514"/>
      <c r="CK98" s="514"/>
      <c r="CL98" s="514"/>
      <c r="CM98" s="514"/>
      <c r="CN98" s="514"/>
      <c r="CO98" s="514"/>
      <c r="CP98" s="514"/>
      <c r="CQ98" s="514"/>
      <c r="CR98" s="514"/>
      <c r="CS98" s="514"/>
      <c r="CT98" s="514"/>
      <c r="CU98" s="514"/>
      <c r="CV98" s="514"/>
      <c r="CW98" s="514"/>
      <c r="CX98" s="514"/>
      <c r="CY98" s="514"/>
      <c r="CZ98" s="514"/>
      <c r="DA98" s="514"/>
      <c r="DB98" s="514"/>
      <c r="DC98" s="514"/>
      <c r="DD98" s="514"/>
      <c r="DE98" s="514"/>
      <c r="DF98" s="514"/>
      <c r="DG98" s="514"/>
      <c r="DH98" s="514"/>
      <c r="DI98" s="514"/>
      <c r="DJ98" s="514"/>
      <c r="DK98" s="514"/>
      <c r="DL98" s="514"/>
      <c r="DM98" s="514"/>
      <c r="DN98" s="514"/>
      <c r="DO98" s="514"/>
      <c r="DP98" s="514"/>
      <c r="DQ98" s="514"/>
      <c r="DR98" s="514"/>
      <c r="DS98" s="514"/>
      <c r="DT98" s="514"/>
      <c r="DU98" s="514"/>
      <c r="DV98" s="514"/>
      <c r="DW98" s="514"/>
      <c r="DX98" s="514"/>
      <c r="DY98" s="514"/>
      <c r="DZ98" s="514"/>
      <c r="EA98" s="514"/>
      <c r="EB98" s="514"/>
      <c r="EC98" s="514"/>
      <c r="ED98" s="514"/>
      <c r="EE98" s="514"/>
      <c r="EF98" s="514"/>
      <c r="EG98" s="514"/>
      <c r="EH98" s="514"/>
      <c r="EI98" s="514"/>
      <c r="EJ98" s="514"/>
      <c r="EK98" s="514"/>
      <c r="EL98" s="514"/>
      <c r="EM98" s="514"/>
      <c r="EN98" s="514"/>
      <c r="EO98" s="514"/>
      <c r="EP98" s="514"/>
      <c r="EQ98" s="514"/>
      <c r="ER98" s="514"/>
      <c r="ES98" s="514"/>
      <c r="ET98" s="514"/>
      <c r="EU98" s="514"/>
      <c r="EV98" s="514"/>
      <c r="EW98" s="514"/>
      <c r="EX98" s="514"/>
      <c r="EY98" s="514"/>
      <c r="EZ98" s="514"/>
      <c r="FA98" s="514"/>
      <c r="FB98" s="514"/>
      <c r="FC98" s="514"/>
      <c r="FD98" s="514"/>
    </row>
    <row r="99" spans="2:160" ht="19.899999999999999" customHeight="1">
      <c r="AC99" s="514"/>
      <c r="AD99" s="516"/>
      <c r="AE99" s="517"/>
      <c r="AF99" s="516"/>
      <c r="AG99" s="514"/>
      <c r="AH99" s="514"/>
      <c r="AI99" s="514"/>
      <c r="AJ99" s="514"/>
      <c r="AK99" s="514"/>
      <c r="AL99" s="514"/>
      <c r="AM99" s="514"/>
      <c r="AN99" s="514"/>
      <c r="AO99" s="514"/>
      <c r="AP99" s="514"/>
      <c r="AQ99" s="514"/>
      <c r="AR99" s="514"/>
      <c r="AS99" s="514"/>
      <c r="AT99" s="514"/>
      <c r="AU99" s="514"/>
      <c r="AV99" s="514"/>
      <c r="AW99" s="514"/>
      <c r="AX99" s="514"/>
      <c r="AY99" s="514"/>
      <c r="AZ99" s="514"/>
      <c r="BA99" s="514"/>
      <c r="BB99" s="514"/>
      <c r="BC99" s="514"/>
      <c r="BD99" s="514"/>
      <c r="BE99" s="514"/>
      <c r="BF99" s="514"/>
      <c r="BG99" s="514"/>
      <c r="BH99" s="514"/>
      <c r="BI99" s="514"/>
      <c r="BJ99" s="514"/>
      <c r="BK99" s="514"/>
      <c r="BL99" s="514"/>
      <c r="BM99" s="514"/>
      <c r="BN99" s="514"/>
      <c r="BO99" s="514"/>
      <c r="BP99" s="514"/>
      <c r="BQ99" s="514"/>
      <c r="BR99" s="514"/>
      <c r="BS99" s="514"/>
      <c r="BT99" s="514"/>
      <c r="BU99" s="514"/>
      <c r="BV99" s="514"/>
      <c r="BW99" s="514"/>
      <c r="BX99" s="514"/>
      <c r="BY99" s="514"/>
      <c r="BZ99" s="514"/>
      <c r="CA99" s="514"/>
      <c r="CB99" s="514"/>
      <c r="CC99" s="514"/>
      <c r="CD99" s="514"/>
      <c r="CE99" s="514"/>
      <c r="CF99" s="514"/>
      <c r="CG99" s="514"/>
      <c r="CH99" s="514"/>
      <c r="CI99" s="514"/>
      <c r="CJ99" s="514"/>
      <c r="CK99" s="514"/>
      <c r="CL99" s="514"/>
      <c r="CM99" s="514"/>
      <c r="CN99" s="514"/>
      <c r="CO99" s="514"/>
      <c r="CP99" s="514"/>
      <c r="CQ99" s="514"/>
      <c r="CR99" s="514"/>
      <c r="CS99" s="514"/>
      <c r="CT99" s="514"/>
      <c r="CU99" s="514"/>
      <c r="CV99" s="514"/>
      <c r="CW99" s="514"/>
      <c r="CX99" s="514"/>
      <c r="CY99" s="514"/>
      <c r="CZ99" s="514"/>
      <c r="DA99" s="514"/>
      <c r="DB99" s="514"/>
      <c r="DC99" s="514"/>
      <c r="DD99" s="514"/>
      <c r="DE99" s="514"/>
      <c r="DF99" s="514"/>
      <c r="DG99" s="514"/>
      <c r="DH99" s="514"/>
      <c r="DI99" s="514"/>
      <c r="DJ99" s="514"/>
      <c r="DK99" s="514"/>
      <c r="DL99" s="514"/>
      <c r="DM99" s="514"/>
      <c r="DN99" s="514"/>
      <c r="DO99" s="514"/>
      <c r="DP99" s="514"/>
      <c r="DQ99" s="514"/>
      <c r="DR99" s="514"/>
      <c r="DS99" s="514"/>
      <c r="DT99" s="514"/>
      <c r="DU99" s="514"/>
      <c r="DV99" s="514"/>
      <c r="DW99" s="514"/>
      <c r="DX99" s="514"/>
      <c r="DY99" s="514"/>
      <c r="DZ99" s="514"/>
      <c r="EA99" s="514"/>
      <c r="EB99" s="514"/>
      <c r="EC99" s="514"/>
      <c r="ED99" s="514"/>
      <c r="EE99" s="514"/>
      <c r="EF99" s="514"/>
      <c r="EG99" s="514"/>
      <c r="EH99" s="514"/>
      <c r="EI99" s="514"/>
      <c r="EJ99" s="514"/>
      <c r="EK99" s="514"/>
      <c r="EL99" s="514"/>
      <c r="EM99" s="514"/>
      <c r="EN99" s="514"/>
      <c r="EO99" s="514"/>
      <c r="EP99" s="514"/>
      <c r="EQ99" s="514"/>
      <c r="ER99" s="514"/>
      <c r="ES99" s="514"/>
      <c r="ET99" s="514"/>
      <c r="EU99" s="514"/>
      <c r="EV99" s="514"/>
      <c r="EW99" s="514"/>
      <c r="EX99" s="514"/>
      <c r="EY99" s="514"/>
      <c r="EZ99" s="514"/>
      <c r="FA99" s="514"/>
      <c r="FB99" s="514"/>
      <c r="FC99" s="514"/>
      <c r="FD99" s="514"/>
    </row>
  </sheetData>
  <sheetProtection algorithmName="SHA-512" hashValue="8/kQhnUtDbPVJdCGZF8YNBGTe38qZ8zaSDHXU8jj1rn1m3VeCDJEE1xxWu+ZfdzukvZXXdiZKqB3pvaDWvHilg==" saltValue="8MgXclxVDkmENz8Nxr16Kg==" spinCount="100000" sheet="1" objects="1" scenarios="1"/>
  <mergeCells count="30">
    <mergeCell ref="C6:E6"/>
    <mergeCell ref="J6:K6"/>
    <mergeCell ref="G10:G15"/>
    <mergeCell ref="H10:K15"/>
    <mergeCell ref="R6:V6"/>
    <mergeCell ref="G42:G47"/>
    <mergeCell ref="H42:K47"/>
    <mergeCell ref="G40:K41"/>
    <mergeCell ref="G28:K29"/>
    <mergeCell ref="H30:K32"/>
    <mergeCell ref="H36:K38"/>
    <mergeCell ref="G30:G32"/>
    <mergeCell ref="G36:G38"/>
    <mergeCell ref="G34:K35"/>
    <mergeCell ref="G50:V55"/>
    <mergeCell ref="C50:E55"/>
    <mergeCell ref="G19:G26"/>
    <mergeCell ref="H19:K26"/>
    <mergeCell ref="AR1:AS1"/>
    <mergeCell ref="C2:D2"/>
    <mergeCell ref="C3:D4"/>
    <mergeCell ref="G8:K9"/>
    <mergeCell ref="C12:D12"/>
    <mergeCell ref="C17:E18"/>
    <mergeCell ref="C19:E26"/>
    <mergeCell ref="C13:D13"/>
    <mergeCell ref="G17:K18"/>
    <mergeCell ref="C16:D16"/>
    <mergeCell ref="C14:D14"/>
    <mergeCell ref="C15:D15"/>
  </mergeCells>
  <conditionalFormatting sqref="E15">
    <cfRule type="cellIs" dxfId="15" priority="6" operator="lessThan">
      <formula>0</formula>
    </cfRule>
    <cfRule type="cellIs" dxfId="14" priority="7" operator="greaterThan">
      <formula>0</formula>
    </cfRule>
    <cfRule type="cellIs" dxfId="13" priority="8" operator="greaterThan">
      <formula>$E$14-$E$13</formula>
    </cfRule>
    <cfRule type="cellIs" dxfId="12" priority="20" operator="lessThan">
      <formula>0</formula>
    </cfRule>
  </conditionalFormatting>
  <conditionalFormatting sqref="E9">
    <cfRule type="cellIs" dxfId="11" priority="5" operator="equal">
      <formula>$D$9</formula>
    </cfRule>
    <cfRule type="cellIs" dxfId="10" priority="9" operator="greaterThan">
      <formula>$D$9</formula>
    </cfRule>
    <cfRule type="cellIs" dxfId="9" priority="10" operator="lessThan">
      <formula>$D$9</formula>
    </cfRule>
    <cfRule type="cellIs" dxfId="8" priority="11" operator="lessThan">
      <formula>$D$9</formula>
    </cfRule>
    <cfRule type="cellIs" dxfId="7" priority="12" operator="lessThan">
      <formula>$D$9</formula>
    </cfRule>
    <cfRule type="cellIs" dxfId="6" priority="13" operator="lessThan">
      <formula>$D$9</formula>
    </cfRule>
    <cfRule type="cellIs" dxfId="5" priority="14" operator="lessThan">
      <formula>$D$9</formula>
    </cfRule>
    <cfRule type="cellIs" dxfId="4" priority="15" operator="lessThan">
      <formula>"IF $E$8&lt;$D$8"</formula>
    </cfRule>
    <cfRule type="cellIs" dxfId="3" priority="16" operator="lessThan">
      <formula>$D$9</formula>
    </cfRule>
    <cfRule type="cellIs" dxfId="2" priority="17" operator="lessThan">
      <formula>$D$9</formula>
    </cfRule>
    <cfRule type="cellIs" dxfId="1" priority="18" operator="lessThan">
      <formula>"&gt;$D$8"</formula>
    </cfRule>
    <cfRule type="cellIs" dxfId="0" priority="19" operator="lessThan">
      <formula>"&lt;$D$8"</formula>
    </cfRule>
  </conditionalFormatting>
  <hyperlinks>
    <hyperlink ref="C58" location="Viherkerroin!A1" display="Edellinen" xr:uid="{29BA918D-103C-4CBE-A421-2F7E7827C134}"/>
  </hyperlinks>
  <pageMargins left="0.39370078740157483" right="0.39370078740157483" top="0.39370078740157483" bottom="0.39370078740157483" header="0.27559055118110237" footer="0.27559055118110237"/>
  <pageSetup paperSize="8" scale="56" orientation="landscape" r:id="rId1"/>
  <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45F13C-8DA3-4226-B1C0-2DC2A1A5CB1F}">
  <sheetPr codeName="Taul5">
    <pageSetUpPr autoPageBreaks="0"/>
  </sheetPr>
  <dimension ref="A1:BV74"/>
  <sheetViews>
    <sheetView showGridLines="0" zoomScale="85" zoomScaleNormal="85" workbookViewId="0">
      <pane ySplit="1" topLeftCell="A9" activePane="bottomLeft" state="frozen"/>
      <selection activeCell="L47" sqref="L47"/>
      <selection pane="bottomLeft" activeCell="E10" sqref="E10"/>
    </sheetView>
  </sheetViews>
  <sheetFormatPr defaultRowHeight="18.75"/>
  <cols>
    <col min="1" max="1" width="43.7109375" customWidth="1"/>
    <col min="2" max="2" width="51.7109375" customWidth="1"/>
    <col min="3" max="3" width="65.7109375" customWidth="1"/>
    <col min="4" max="4" width="9.42578125" customWidth="1"/>
    <col min="5" max="5" width="61.28515625" customWidth="1"/>
    <col min="6" max="6" width="9.42578125" customWidth="1"/>
    <col min="7" max="7" width="63.7109375" customWidth="1"/>
    <col min="8" max="8" width="9.42578125" customWidth="1"/>
    <col min="9" max="9" width="77.42578125" customWidth="1"/>
    <col min="10" max="10" width="9.42578125" customWidth="1"/>
    <col min="11" max="11" width="58.7109375" customWidth="1"/>
    <col min="12" max="12" width="9.42578125" customWidth="1"/>
    <col min="13" max="13" width="27.28515625" customWidth="1"/>
    <col min="14" max="14" width="27.28515625" style="159" hidden="1" customWidth="1"/>
    <col min="15" max="15" width="8.42578125" style="159" customWidth="1"/>
    <col min="17" max="17" width="76.7109375" customWidth="1"/>
    <col min="19" max="19" width="37.5703125" customWidth="1"/>
    <col min="20" max="20" width="47.28515625" customWidth="1"/>
    <col min="21" max="21" width="53.28515625" customWidth="1"/>
    <col min="24" max="24" width="16.140625" style="197" customWidth="1"/>
    <col min="25" max="25" width="26.42578125" style="159" customWidth="1"/>
    <col min="26" max="26" width="8.85546875" style="160"/>
    <col min="27" max="28" width="8.85546875" style="159"/>
    <col min="29" max="29" width="13.140625" style="195" customWidth="1"/>
    <col min="30" max="30" width="12.28515625" style="195" customWidth="1"/>
    <col min="31" max="31" width="14.5703125" style="195" customWidth="1"/>
    <col min="32" max="32" width="12.85546875" style="195" customWidth="1"/>
    <col min="33" max="33" width="14.28515625" style="195" customWidth="1"/>
    <col min="34" max="34" width="15" style="195" bestFit="1" customWidth="1"/>
    <col min="35" max="35" width="8.85546875" style="194"/>
    <col min="36" max="37" width="15.28515625" style="196" customWidth="1"/>
    <col min="38" max="38" width="16.140625" style="196" customWidth="1"/>
    <col min="39" max="39" width="17.7109375" style="196" customWidth="1"/>
    <col min="40" max="40" width="14.140625" style="196" customWidth="1"/>
    <col min="41" max="41" width="16.42578125" style="196" customWidth="1"/>
    <col min="42" max="42" width="8.85546875" style="194"/>
    <col min="43" max="44" width="8.85546875" style="159"/>
    <col min="45" max="45" width="17.140625" style="159" customWidth="1"/>
    <col min="46" max="46" width="34.28515625" style="159" customWidth="1"/>
    <col min="47" max="47" width="29.28515625" style="159" customWidth="1"/>
    <col min="48" max="48" width="36.28515625" style="159" customWidth="1"/>
    <col min="49" max="49" width="38.7109375" style="159" customWidth="1"/>
    <col min="50" max="50" width="26.5703125" style="159" customWidth="1"/>
    <col min="51" max="51" width="36.7109375" style="159" customWidth="1"/>
    <col min="52" max="52" width="20.7109375" style="159" customWidth="1"/>
    <col min="53" max="74" width="8.85546875" style="159"/>
  </cols>
  <sheetData>
    <row r="1" spans="1:52" ht="125.45" customHeight="1" thickBot="1">
      <c r="A1" s="255" t="s">
        <v>179</v>
      </c>
      <c r="B1" s="256" t="s">
        <v>180</v>
      </c>
      <c r="C1" s="842" t="s">
        <v>152</v>
      </c>
      <c r="D1" s="843"/>
      <c r="E1" s="842" t="s">
        <v>153</v>
      </c>
      <c r="F1" s="843"/>
      <c r="G1" s="842" t="s">
        <v>154</v>
      </c>
      <c r="H1" s="843"/>
      <c r="I1" s="842" t="s">
        <v>155</v>
      </c>
      <c r="J1" s="844"/>
      <c r="K1" s="842" t="s">
        <v>156</v>
      </c>
      <c r="L1" s="844"/>
      <c r="M1" s="257" t="s">
        <v>181</v>
      </c>
      <c r="N1" s="229" t="s">
        <v>182</v>
      </c>
      <c r="O1" s="229"/>
      <c r="P1" s="6"/>
      <c r="Q1" s="275" t="s">
        <v>183</v>
      </c>
      <c r="R1" s="6"/>
      <c r="S1" s="845" t="s">
        <v>184</v>
      </c>
      <c r="T1" s="846"/>
      <c r="U1" s="847"/>
      <c r="V1" s="6"/>
      <c r="W1" s="91"/>
      <c r="X1" s="191"/>
      <c r="Z1" s="163"/>
      <c r="AB1" s="6"/>
      <c r="AC1" s="164"/>
      <c r="AD1" s="164"/>
      <c r="AE1" s="164"/>
      <c r="AF1" s="164"/>
      <c r="AG1" s="164"/>
      <c r="AH1" s="164"/>
      <c r="AI1" s="3"/>
      <c r="AJ1" s="165"/>
      <c r="AK1" s="165"/>
      <c r="AL1" s="165"/>
      <c r="AM1" s="165"/>
      <c r="AN1" s="165"/>
      <c r="AO1" s="165"/>
      <c r="AP1" s="166"/>
    </row>
    <row r="2" spans="1:52" ht="201.6" customHeight="1" thickBot="1">
      <c r="A2" s="851" t="s">
        <v>81</v>
      </c>
      <c r="B2" s="7" t="s">
        <v>185</v>
      </c>
      <c r="C2" s="8" t="s">
        <v>186</v>
      </c>
      <c r="D2" s="258">
        <v>3</v>
      </c>
      <c r="E2" s="9" t="s">
        <v>187</v>
      </c>
      <c r="F2" s="258">
        <v>3</v>
      </c>
      <c r="G2" s="9" t="s">
        <v>187</v>
      </c>
      <c r="H2" s="258">
        <v>3</v>
      </c>
      <c r="I2" s="9" t="s">
        <v>187</v>
      </c>
      <c r="J2" s="258">
        <v>2.5</v>
      </c>
      <c r="K2" s="9" t="s">
        <v>188</v>
      </c>
      <c r="L2" s="258">
        <v>3</v>
      </c>
      <c r="M2" s="267">
        <f t="shared" ref="M2:M38" si="0">(D2*$T$3+F2*$T$4+H2*$T$5+J2*$T$6+L2*$T$7)/5</f>
        <v>3.4673611111111109</v>
      </c>
      <c r="N2" s="230" t="e">
        <f>Viherkerroin!#REF!</f>
        <v>#REF!</v>
      </c>
      <c r="O2" s="232"/>
      <c r="P2" s="6"/>
      <c r="Q2" s="268" t="s">
        <v>189</v>
      </c>
      <c r="R2" s="6"/>
      <c r="S2" s="277" t="s">
        <v>190</v>
      </c>
      <c r="T2" s="278" t="s">
        <v>191</v>
      </c>
      <c r="U2" s="279" t="s">
        <v>192</v>
      </c>
      <c r="V2" s="6"/>
      <c r="W2" s="92"/>
      <c r="X2" s="167"/>
      <c r="Z2" s="163"/>
      <c r="AB2" s="6"/>
      <c r="AC2" s="168"/>
      <c r="AD2" s="168"/>
      <c r="AE2" s="168"/>
      <c r="AF2" s="168"/>
      <c r="AG2" s="168"/>
      <c r="AH2" s="168"/>
      <c r="AI2" s="169"/>
      <c r="AJ2" s="192"/>
      <c r="AK2" s="192"/>
      <c r="AL2" s="192"/>
      <c r="AM2" s="192"/>
      <c r="AN2" s="192"/>
      <c r="AO2" s="192"/>
      <c r="AP2" s="193"/>
      <c r="AT2" s="841"/>
      <c r="AU2" s="170"/>
      <c r="AV2" s="170"/>
      <c r="AW2" s="170"/>
      <c r="AX2" s="170"/>
      <c r="AY2" s="170"/>
      <c r="AZ2" s="170"/>
    </row>
    <row r="3" spans="1:52" ht="179.45" customHeight="1" thickBot="1">
      <c r="A3" s="852"/>
      <c r="B3" s="7" t="s">
        <v>193</v>
      </c>
      <c r="C3" s="8" t="s">
        <v>194</v>
      </c>
      <c r="D3" s="258">
        <v>3</v>
      </c>
      <c r="E3" s="9" t="s">
        <v>187</v>
      </c>
      <c r="F3" s="258">
        <v>3</v>
      </c>
      <c r="G3" s="9" t="s">
        <v>187</v>
      </c>
      <c r="H3" s="258">
        <v>3</v>
      </c>
      <c r="I3" s="9" t="s">
        <v>187</v>
      </c>
      <c r="J3" s="258">
        <v>2.5</v>
      </c>
      <c r="K3" s="9" t="s">
        <v>188</v>
      </c>
      <c r="L3" s="258">
        <v>3</v>
      </c>
      <c r="M3" s="267">
        <f t="shared" si="0"/>
        <v>3.4673611111111109</v>
      </c>
      <c r="N3" s="230" t="e">
        <f>Viherkerroin!#REF!</f>
        <v>#REF!</v>
      </c>
      <c r="O3" s="232"/>
      <c r="P3" s="6"/>
      <c r="Q3" s="268" t="s">
        <v>195</v>
      </c>
      <c r="R3" s="6"/>
      <c r="S3" s="21" t="s">
        <v>152</v>
      </c>
      <c r="T3" s="272">
        <v>1.5868055555555554</v>
      </c>
      <c r="U3" s="22" t="s">
        <v>196</v>
      </c>
      <c r="V3" s="6"/>
      <c r="W3" s="92"/>
      <c r="X3" s="167"/>
      <c r="Z3" s="163"/>
      <c r="AB3" s="6"/>
      <c r="AC3" s="168"/>
      <c r="AD3" s="168"/>
      <c r="AE3" s="168"/>
      <c r="AF3" s="168"/>
      <c r="AG3" s="168"/>
      <c r="AH3" s="168"/>
      <c r="AI3" s="169"/>
      <c r="AJ3" s="192"/>
      <c r="AK3" s="192"/>
      <c r="AL3" s="192"/>
      <c r="AM3" s="192"/>
      <c r="AN3" s="192"/>
      <c r="AO3" s="192"/>
      <c r="AP3" s="193"/>
      <c r="AT3" s="841"/>
      <c r="AU3" s="171"/>
      <c r="AV3" s="172"/>
      <c r="AW3" s="172"/>
      <c r="AX3" s="172"/>
      <c r="AY3" s="172"/>
      <c r="AZ3" s="172"/>
    </row>
    <row r="4" spans="1:52" ht="118.9" customHeight="1" thickBot="1">
      <c r="A4" s="852"/>
      <c r="B4" s="10" t="s">
        <v>197</v>
      </c>
      <c r="C4" s="11" t="s">
        <v>198</v>
      </c>
      <c r="D4" s="259">
        <v>2.5</v>
      </c>
      <c r="E4" s="11" t="s">
        <v>199</v>
      </c>
      <c r="F4" s="259">
        <v>2.5</v>
      </c>
      <c r="G4" s="12" t="s">
        <v>200</v>
      </c>
      <c r="H4" s="259">
        <v>3</v>
      </c>
      <c r="I4" s="11" t="s">
        <v>201</v>
      </c>
      <c r="J4" s="259">
        <v>2.5</v>
      </c>
      <c r="K4" s="11" t="s">
        <v>202</v>
      </c>
      <c r="L4" s="259">
        <v>2.5</v>
      </c>
      <c r="M4" s="267">
        <f t="shared" si="0"/>
        <v>3.0322916666666666</v>
      </c>
      <c r="N4" s="230" t="e">
        <f>Viherkerroin!#REF!</f>
        <v>#REF!</v>
      </c>
      <c r="O4" s="230"/>
      <c r="P4" s="6"/>
      <c r="Q4" s="268" t="s">
        <v>203</v>
      </c>
      <c r="R4" s="6"/>
      <c r="S4" s="21" t="s">
        <v>153</v>
      </c>
      <c r="T4" s="272">
        <v>1.5138888888888886</v>
      </c>
      <c r="U4" s="22" t="s">
        <v>204</v>
      </c>
      <c r="V4" s="6"/>
      <c r="W4" s="92"/>
      <c r="X4" s="167"/>
      <c r="Z4" s="163"/>
      <c r="AB4" s="6"/>
      <c r="AC4" s="168"/>
      <c r="AD4" s="168"/>
      <c r="AE4" s="168"/>
      <c r="AF4" s="168"/>
      <c r="AG4" s="168"/>
      <c r="AH4" s="168"/>
      <c r="AI4" s="173"/>
      <c r="AJ4" s="192"/>
      <c r="AK4" s="192"/>
      <c r="AL4" s="192"/>
      <c r="AM4" s="192"/>
      <c r="AN4" s="192"/>
      <c r="AO4" s="192"/>
      <c r="AT4" s="174"/>
      <c r="AU4" s="175"/>
      <c r="AV4" s="175"/>
      <c r="AW4" s="175"/>
      <c r="AX4" s="175"/>
      <c r="AY4" s="175"/>
      <c r="AZ4" s="175"/>
    </row>
    <row r="5" spans="1:52" ht="66" customHeight="1" thickBot="1">
      <c r="A5" s="852"/>
      <c r="B5" s="10" t="s">
        <v>205</v>
      </c>
      <c r="C5" s="11" t="s">
        <v>206</v>
      </c>
      <c r="D5" s="259">
        <v>2</v>
      </c>
      <c r="E5" s="11" t="s">
        <v>207</v>
      </c>
      <c r="F5" s="259">
        <v>2</v>
      </c>
      <c r="G5" s="12" t="s">
        <v>208</v>
      </c>
      <c r="H5" s="259">
        <v>2</v>
      </c>
      <c r="I5" s="11" t="s">
        <v>209</v>
      </c>
      <c r="J5" s="259">
        <v>2</v>
      </c>
      <c r="K5" s="11" t="s">
        <v>210</v>
      </c>
      <c r="L5" s="259">
        <v>2</v>
      </c>
      <c r="M5" s="267">
        <f t="shared" si="0"/>
        <v>2.3583333333333329</v>
      </c>
      <c r="N5" s="230" t="e">
        <f>Viherkerroin!#REF!</f>
        <v>#REF!</v>
      </c>
      <c r="O5" s="230"/>
      <c r="P5" s="6"/>
      <c r="Q5" s="269" t="s">
        <v>211</v>
      </c>
      <c r="R5" s="6"/>
      <c r="S5" s="21" t="s">
        <v>154</v>
      </c>
      <c r="T5" s="272">
        <v>0.84375</v>
      </c>
      <c r="U5" s="22" t="s">
        <v>212</v>
      </c>
      <c r="V5" s="6"/>
      <c r="W5" s="92"/>
      <c r="X5" s="167"/>
      <c r="Z5" s="163"/>
      <c r="AB5" s="6"/>
      <c r="AC5" s="168"/>
      <c r="AD5" s="168"/>
      <c r="AE5" s="168"/>
      <c r="AF5" s="168"/>
      <c r="AG5" s="168"/>
      <c r="AH5" s="168"/>
      <c r="AI5" s="161"/>
      <c r="AJ5" s="192"/>
      <c r="AK5" s="192"/>
      <c r="AL5" s="192"/>
      <c r="AM5" s="192"/>
      <c r="AN5" s="192"/>
      <c r="AO5" s="192"/>
      <c r="AT5" s="176"/>
      <c r="AU5" s="177"/>
      <c r="AV5" s="178"/>
      <c r="AW5" s="177"/>
      <c r="AX5" s="179"/>
      <c r="AY5" s="178"/>
      <c r="AZ5" s="178"/>
    </row>
    <row r="6" spans="1:52" ht="108" customHeight="1" thickBot="1">
      <c r="A6" s="852"/>
      <c r="B6" s="10" t="s">
        <v>213</v>
      </c>
      <c r="C6" s="15" t="s">
        <v>214</v>
      </c>
      <c r="D6" s="259">
        <v>2</v>
      </c>
      <c r="E6" s="11" t="s">
        <v>215</v>
      </c>
      <c r="F6" s="259">
        <v>1.5</v>
      </c>
      <c r="G6" s="12" t="s">
        <v>216</v>
      </c>
      <c r="H6" s="259">
        <v>2</v>
      </c>
      <c r="I6" s="11" t="s">
        <v>217</v>
      </c>
      <c r="J6" s="259">
        <v>2</v>
      </c>
      <c r="K6" s="11" t="s">
        <v>218</v>
      </c>
      <c r="L6" s="259">
        <v>2</v>
      </c>
      <c r="M6" s="267">
        <f t="shared" si="0"/>
        <v>2.2069444444444444</v>
      </c>
      <c r="N6" s="230" t="e">
        <f>Viherkerroin!#REF!</f>
        <v>#REF!</v>
      </c>
      <c r="O6" s="230"/>
      <c r="P6" s="6"/>
      <c r="Q6" s="276" t="s">
        <v>219</v>
      </c>
      <c r="R6" s="6"/>
      <c r="S6" s="13" t="s">
        <v>155</v>
      </c>
      <c r="T6" s="273">
        <v>0.70138888888888884</v>
      </c>
      <c r="U6" s="14" t="s">
        <v>220</v>
      </c>
      <c r="V6" s="6"/>
      <c r="W6" s="92"/>
      <c r="X6" s="167"/>
      <c r="Z6" s="163"/>
      <c r="AB6" s="6"/>
      <c r="AC6" s="168"/>
      <c r="AD6" s="168"/>
      <c r="AE6" s="168"/>
      <c r="AF6" s="168"/>
      <c r="AG6" s="168"/>
      <c r="AH6" s="168"/>
      <c r="AI6" s="161"/>
      <c r="AJ6" s="192"/>
      <c r="AK6" s="192"/>
      <c r="AL6" s="192"/>
      <c r="AM6" s="192"/>
      <c r="AN6" s="192"/>
      <c r="AO6" s="192"/>
      <c r="AT6" s="180"/>
      <c r="AU6" s="177"/>
      <c r="AV6" s="178"/>
      <c r="AW6" s="177"/>
      <c r="AX6" s="179"/>
      <c r="AY6" s="178"/>
      <c r="AZ6" s="178"/>
    </row>
    <row r="7" spans="1:52" ht="76.150000000000006" customHeight="1" thickBot="1">
      <c r="A7" s="852"/>
      <c r="B7" s="10" t="s">
        <v>221</v>
      </c>
      <c r="C7" s="11" t="s">
        <v>222</v>
      </c>
      <c r="D7" s="259">
        <v>1.5</v>
      </c>
      <c r="E7" s="11" t="s">
        <v>223</v>
      </c>
      <c r="F7" s="259">
        <v>1.5</v>
      </c>
      <c r="G7" s="12" t="s">
        <v>224</v>
      </c>
      <c r="H7" s="259">
        <v>1</v>
      </c>
      <c r="I7" s="11" t="s">
        <v>225</v>
      </c>
      <c r="J7" s="259">
        <v>1</v>
      </c>
      <c r="K7" s="11" t="s">
        <v>226</v>
      </c>
      <c r="L7" s="259">
        <v>1</v>
      </c>
      <c r="M7" s="267">
        <f t="shared" si="0"/>
        <v>1.489236111111111</v>
      </c>
      <c r="N7" s="230" t="e">
        <f>Viherkerroin!#REF!</f>
        <v>#REF!</v>
      </c>
      <c r="O7" s="230"/>
      <c r="P7" s="6"/>
      <c r="Q7" s="270" t="s">
        <v>227</v>
      </c>
      <c r="R7" s="6"/>
      <c r="S7" s="24" t="s">
        <v>228</v>
      </c>
      <c r="T7" s="274">
        <v>1.25</v>
      </c>
      <c r="U7" s="25" t="s">
        <v>229</v>
      </c>
      <c r="V7" s="6"/>
      <c r="W7" s="92"/>
      <c r="X7" s="167"/>
      <c r="Z7" s="163"/>
      <c r="AB7" s="6"/>
      <c r="AC7" s="168"/>
      <c r="AD7" s="168"/>
      <c r="AE7" s="168"/>
      <c r="AF7" s="168"/>
      <c r="AG7" s="168"/>
      <c r="AH7" s="168"/>
      <c r="AI7" s="161"/>
      <c r="AJ7" s="192"/>
      <c r="AK7" s="192"/>
      <c r="AL7" s="192"/>
      <c r="AM7" s="192"/>
      <c r="AN7" s="192"/>
      <c r="AO7" s="192"/>
      <c r="AT7" s="180"/>
      <c r="AU7" s="177"/>
      <c r="AV7" s="178"/>
      <c r="AW7" s="177"/>
      <c r="AX7" s="179"/>
      <c r="AY7" s="178"/>
      <c r="AZ7" s="178"/>
    </row>
    <row r="8" spans="1:52" ht="123.6" customHeight="1" thickBot="1">
      <c r="A8" s="853"/>
      <c r="B8" s="16" t="s">
        <v>230</v>
      </c>
      <c r="C8" s="17" t="s">
        <v>231</v>
      </c>
      <c r="D8" s="260">
        <v>2</v>
      </c>
      <c r="E8" s="18" t="s">
        <v>232</v>
      </c>
      <c r="F8" s="260">
        <v>1</v>
      </c>
      <c r="G8" s="19" t="s">
        <v>233</v>
      </c>
      <c r="H8" s="260">
        <v>3</v>
      </c>
      <c r="I8" s="18" t="s">
        <v>234</v>
      </c>
      <c r="J8" s="260">
        <v>3</v>
      </c>
      <c r="K8" s="18" t="s">
        <v>235</v>
      </c>
      <c r="L8" s="260">
        <v>0</v>
      </c>
      <c r="M8" s="267">
        <f t="shared" si="0"/>
        <v>1.8645833333333333</v>
      </c>
      <c r="N8" s="230" t="e">
        <f>Viherkerroin!#REF!</f>
        <v>#REF!</v>
      </c>
      <c r="O8" s="230"/>
      <c r="P8" s="6"/>
      <c r="Q8" s="268" t="s">
        <v>236</v>
      </c>
      <c r="R8" s="6"/>
      <c r="S8" s="6"/>
      <c r="T8" s="6"/>
      <c r="U8" s="6"/>
      <c r="V8" s="6"/>
      <c r="W8" s="92"/>
      <c r="X8" s="167"/>
      <c r="Z8" s="163"/>
      <c r="AB8" s="6"/>
      <c r="AC8" s="168"/>
      <c r="AD8" s="168"/>
      <c r="AE8" s="168"/>
      <c r="AF8" s="168"/>
      <c r="AG8" s="168"/>
      <c r="AH8" s="168"/>
      <c r="AI8" s="161"/>
      <c r="AJ8" s="192"/>
      <c r="AK8" s="192"/>
      <c r="AL8" s="192"/>
      <c r="AM8" s="192"/>
      <c r="AN8" s="192"/>
      <c r="AO8" s="192"/>
      <c r="AT8" s="180"/>
      <c r="AU8" s="177"/>
      <c r="AV8" s="178"/>
      <c r="AW8" s="177"/>
      <c r="AX8" s="179"/>
      <c r="AY8" s="178"/>
      <c r="AZ8" s="178"/>
    </row>
    <row r="9" spans="1:52" ht="103.9" customHeight="1" thickBot="1">
      <c r="A9" s="854" t="s">
        <v>96</v>
      </c>
      <c r="B9" s="20" t="s">
        <v>237</v>
      </c>
      <c r="C9" s="8" t="s">
        <v>238</v>
      </c>
      <c r="D9" s="258">
        <v>2.7</v>
      </c>
      <c r="E9" s="8" t="s">
        <v>239</v>
      </c>
      <c r="F9" s="258">
        <v>2</v>
      </c>
      <c r="G9" s="8" t="s">
        <v>240</v>
      </c>
      <c r="H9" s="258">
        <v>3.2</v>
      </c>
      <c r="I9" s="9" t="s">
        <v>241</v>
      </c>
      <c r="J9" s="258">
        <v>2</v>
      </c>
      <c r="K9" s="9" t="s">
        <v>242</v>
      </c>
      <c r="L9" s="258">
        <v>2.7</v>
      </c>
      <c r="M9" s="267">
        <f t="shared" si="0"/>
        <v>2.9579861111111114</v>
      </c>
      <c r="N9" s="230" t="e">
        <f>Viherkerroin!#REF!</f>
        <v>#REF!</v>
      </c>
      <c r="O9" s="230"/>
      <c r="P9" s="6"/>
      <c r="Q9" s="268" t="s">
        <v>243</v>
      </c>
      <c r="R9" s="6"/>
      <c r="S9" s="6"/>
      <c r="T9" s="6"/>
      <c r="U9" s="6"/>
      <c r="V9" s="6"/>
      <c r="W9" s="92"/>
      <c r="X9" s="167"/>
      <c r="Z9" s="163"/>
      <c r="AB9" s="6"/>
      <c r="AC9" s="168"/>
      <c r="AD9" s="168"/>
      <c r="AE9" s="168"/>
      <c r="AF9" s="168"/>
      <c r="AG9" s="168"/>
      <c r="AH9" s="168"/>
      <c r="AI9" s="161"/>
      <c r="AJ9" s="192"/>
      <c r="AK9" s="192"/>
      <c r="AL9" s="192"/>
      <c r="AM9" s="192"/>
      <c r="AN9" s="192"/>
      <c r="AO9" s="192"/>
      <c r="AT9" s="180"/>
      <c r="AU9" s="177"/>
      <c r="AV9" s="178"/>
      <c r="AW9" s="177"/>
      <c r="AX9" s="179"/>
      <c r="AY9" s="178"/>
      <c r="AZ9" s="178"/>
    </row>
    <row r="10" spans="1:52" ht="103.9" customHeight="1" thickBot="1">
      <c r="A10" s="855"/>
      <c r="B10" s="20" t="s">
        <v>244</v>
      </c>
      <c r="C10" s="8" t="s">
        <v>238</v>
      </c>
      <c r="D10" s="261">
        <v>2.5</v>
      </c>
      <c r="E10" s="8" t="s">
        <v>239</v>
      </c>
      <c r="F10" s="261">
        <v>2</v>
      </c>
      <c r="G10" s="8" t="s">
        <v>240</v>
      </c>
      <c r="H10" s="261">
        <v>3</v>
      </c>
      <c r="I10" s="9" t="s">
        <v>241</v>
      </c>
      <c r="J10" s="261">
        <v>2</v>
      </c>
      <c r="K10" s="9" t="s">
        <v>242</v>
      </c>
      <c r="L10" s="261">
        <v>2.5</v>
      </c>
      <c r="M10" s="267">
        <f t="shared" si="0"/>
        <v>2.8107638888888884</v>
      </c>
      <c r="N10" s="230" t="e">
        <f>Viherkerroin!#REF!</f>
        <v>#REF!</v>
      </c>
      <c r="O10" s="230"/>
      <c r="P10" s="6"/>
      <c r="Q10" s="271" t="s">
        <v>245</v>
      </c>
      <c r="R10" s="6"/>
      <c r="S10" s="159"/>
      <c r="T10" s="159"/>
      <c r="U10" s="159"/>
      <c r="V10" s="6"/>
      <c r="W10" s="92"/>
      <c r="X10" s="167"/>
      <c r="Z10" s="163"/>
      <c r="AB10" s="6"/>
      <c r="AC10" s="168"/>
      <c r="AD10" s="168"/>
      <c r="AE10" s="168"/>
      <c r="AF10" s="168"/>
      <c r="AG10" s="168"/>
      <c r="AH10" s="168"/>
      <c r="AI10" s="161"/>
      <c r="AJ10" s="192"/>
      <c r="AK10" s="192"/>
      <c r="AL10" s="192"/>
      <c r="AM10" s="192"/>
      <c r="AN10" s="192"/>
      <c r="AO10" s="192"/>
      <c r="AT10" s="180"/>
      <c r="AU10" s="177"/>
      <c r="AV10" s="178"/>
    </row>
    <row r="11" spans="1:52" ht="48.6" customHeight="1" thickBot="1">
      <c r="A11" s="855"/>
      <c r="B11" s="23" t="s">
        <v>246</v>
      </c>
      <c r="C11" s="15" t="s">
        <v>247</v>
      </c>
      <c r="D11" s="259">
        <v>2</v>
      </c>
      <c r="E11" s="15" t="s">
        <v>248</v>
      </c>
      <c r="F11" s="259">
        <v>1.5</v>
      </c>
      <c r="G11" s="15" t="s">
        <v>249</v>
      </c>
      <c r="H11" s="259">
        <v>2.5</v>
      </c>
      <c r="I11" s="11" t="s">
        <v>250</v>
      </c>
      <c r="J11" s="259">
        <v>2</v>
      </c>
      <c r="K11" s="11" t="s">
        <v>247</v>
      </c>
      <c r="L11" s="259">
        <v>2</v>
      </c>
      <c r="M11" s="267">
        <f t="shared" si="0"/>
        <v>2.2913194444444445</v>
      </c>
      <c r="N11" s="230" t="e">
        <f>Viherkerroin!#REF!</f>
        <v>#REF!</v>
      </c>
      <c r="O11" s="230"/>
      <c r="P11" s="6"/>
      <c r="Q11" s="26"/>
      <c r="R11" s="6"/>
      <c r="S11" s="159"/>
      <c r="T11" s="159"/>
      <c r="U11" s="159"/>
      <c r="V11" s="6"/>
      <c r="W11" s="92"/>
      <c r="X11" s="167"/>
      <c r="Z11" s="163"/>
      <c r="AB11" s="6"/>
      <c r="AC11" s="168"/>
      <c r="AD11" s="168"/>
      <c r="AE11" s="168"/>
      <c r="AF11" s="168"/>
      <c r="AG11" s="168"/>
      <c r="AH11" s="168"/>
      <c r="AI11" s="161"/>
      <c r="AJ11" s="192"/>
      <c r="AK11" s="192"/>
      <c r="AL11" s="192"/>
      <c r="AM11" s="192"/>
      <c r="AN11" s="192"/>
      <c r="AO11" s="192"/>
    </row>
    <row r="12" spans="1:52" ht="72.599999999999994" customHeight="1" thickBot="1">
      <c r="A12" s="855"/>
      <c r="B12" s="23" t="s">
        <v>251</v>
      </c>
      <c r="C12" s="15" t="s">
        <v>252</v>
      </c>
      <c r="D12" s="259">
        <v>1.5</v>
      </c>
      <c r="E12" s="15" t="s">
        <v>253</v>
      </c>
      <c r="F12" s="259">
        <v>1</v>
      </c>
      <c r="G12" s="15" t="s">
        <v>254</v>
      </c>
      <c r="H12" s="259">
        <v>2</v>
      </c>
      <c r="I12" s="11" t="s">
        <v>255</v>
      </c>
      <c r="J12" s="259">
        <v>1.5</v>
      </c>
      <c r="K12" s="11" t="s">
        <v>256</v>
      </c>
      <c r="L12" s="259">
        <v>1.5</v>
      </c>
      <c r="M12" s="267">
        <f t="shared" si="0"/>
        <v>1.7017361111111107</v>
      </c>
      <c r="N12" s="230" t="e">
        <f>Viherkerroin!#REF!</f>
        <v>#REF!</v>
      </c>
      <c r="O12" s="230"/>
      <c r="P12" s="6"/>
      <c r="R12" s="6"/>
      <c r="S12" s="6"/>
      <c r="T12" s="6"/>
      <c r="U12" s="6"/>
      <c r="V12" s="6"/>
      <c r="W12" s="92"/>
      <c r="X12" s="167"/>
      <c r="Z12" s="163"/>
      <c r="AB12" s="6"/>
      <c r="AC12" s="168"/>
      <c r="AD12" s="168"/>
      <c r="AE12" s="168"/>
      <c r="AF12" s="168"/>
      <c r="AG12" s="168"/>
      <c r="AH12" s="168"/>
      <c r="AI12" s="161"/>
      <c r="AJ12" s="192"/>
      <c r="AK12" s="192"/>
      <c r="AL12" s="192"/>
      <c r="AM12" s="192"/>
      <c r="AN12" s="192"/>
      <c r="AO12" s="192"/>
    </row>
    <row r="13" spans="1:52" ht="85.9" customHeight="1" thickBot="1">
      <c r="A13" s="855"/>
      <c r="B13" s="23" t="s">
        <v>257</v>
      </c>
      <c r="C13" s="15" t="s">
        <v>258</v>
      </c>
      <c r="D13" s="259">
        <v>1</v>
      </c>
      <c r="E13" s="15" t="s">
        <v>259</v>
      </c>
      <c r="F13" s="259">
        <v>1</v>
      </c>
      <c r="G13" s="15" t="s">
        <v>260</v>
      </c>
      <c r="H13" s="259">
        <v>2</v>
      </c>
      <c r="I13" s="11" t="s">
        <v>261</v>
      </c>
      <c r="J13" s="259">
        <v>1.5</v>
      </c>
      <c r="K13" s="11" t="s">
        <v>262</v>
      </c>
      <c r="L13" s="259">
        <v>1</v>
      </c>
      <c r="M13" s="267">
        <f t="shared" si="0"/>
        <v>1.4180555555555554</v>
      </c>
      <c r="N13" s="230" t="e">
        <f>Viherkerroin!#REF!</f>
        <v>#REF!</v>
      </c>
      <c r="O13" s="230"/>
      <c r="P13" s="6"/>
      <c r="Q13" s="29"/>
      <c r="R13" s="6"/>
      <c r="S13" s="6"/>
      <c r="T13" s="6"/>
      <c r="U13" s="6"/>
      <c r="V13" s="6"/>
      <c r="W13" s="92"/>
      <c r="X13" s="167"/>
      <c r="Y13" s="181"/>
      <c r="Z13" s="163"/>
      <c r="AB13" s="6"/>
      <c r="AC13" s="168"/>
      <c r="AD13" s="168"/>
      <c r="AE13" s="168"/>
      <c r="AF13" s="168"/>
      <c r="AG13" s="168"/>
      <c r="AH13" s="168"/>
      <c r="AI13" s="161"/>
      <c r="AJ13" s="192"/>
      <c r="AK13" s="192"/>
      <c r="AL13" s="192"/>
      <c r="AM13" s="192"/>
      <c r="AN13" s="192"/>
      <c r="AO13" s="192"/>
    </row>
    <row r="14" spans="1:52" ht="76.150000000000006" customHeight="1" thickBot="1">
      <c r="A14" s="855"/>
      <c r="B14" s="23" t="s">
        <v>263</v>
      </c>
      <c r="C14" s="15" t="s">
        <v>264</v>
      </c>
      <c r="D14" s="259">
        <v>1.5</v>
      </c>
      <c r="E14" s="15" t="s">
        <v>265</v>
      </c>
      <c r="F14" s="259">
        <v>1</v>
      </c>
      <c r="G14" s="12" t="s">
        <v>266</v>
      </c>
      <c r="H14" s="259">
        <v>2</v>
      </c>
      <c r="I14" s="11" t="s">
        <v>267</v>
      </c>
      <c r="J14" s="259">
        <v>1</v>
      </c>
      <c r="K14" s="11" t="s">
        <v>268</v>
      </c>
      <c r="L14" s="259">
        <v>1.5</v>
      </c>
      <c r="M14" s="267">
        <f t="shared" si="0"/>
        <v>1.6315972222222221</v>
      </c>
      <c r="N14" s="230" t="e">
        <f>Viherkerroin!#REF!</f>
        <v>#REF!</v>
      </c>
      <c r="O14" s="230"/>
      <c r="P14" s="6"/>
      <c r="Q14" s="27"/>
      <c r="R14" s="6"/>
      <c r="S14" s="6"/>
      <c r="T14" s="6"/>
      <c r="U14" s="6"/>
      <c r="V14" s="6"/>
      <c r="W14" s="6"/>
      <c r="X14" s="167"/>
      <c r="Y14" s="181"/>
      <c r="Z14" s="163"/>
      <c r="AB14" s="6"/>
      <c r="AC14" s="168"/>
      <c r="AD14" s="168"/>
      <c r="AE14" s="168"/>
      <c r="AF14" s="168"/>
      <c r="AG14" s="168"/>
      <c r="AH14" s="168"/>
      <c r="AI14" s="161"/>
      <c r="AJ14" s="192"/>
      <c r="AK14" s="192"/>
      <c r="AL14" s="192"/>
      <c r="AM14" s="192"/>
      <c r="AN14" s="192"/>
      <c r="AO14" s="192"/>
    </row>
    <row r="15" spans="1:52" ht="85.15" customHeight="1" thickBot="1">
      <c r="A15" s="855"/>
      <c r="B15" s="23" t="s">
        <v>269</v>
      </c>
      <c r="C15" s="15" t="s">
        <v>270</v>
      </c>
      <c r="D15" s="259">
        <v>2</v>
      </c>
      <c r="E15" s="11" t="s">
        <v>271</v>
      </c>
      <c r="F15" s="259">
        <v>1</v>
      </c>
      <c r="G15" s="12" t="s">
        <v>272</v>
      </c>
      <c r="H15" s="259">
        <v>1.5</v>
      </c>
      <c r="I15" s="11" t="s">
        <v>273</v>
      </c>
      <c r="J15" s="259">
        <v>2</v>
      </c>
      <c r="K15" s="11" t="s">
        <v>274</v>
      </c>
      <c r="L15" s="259">
        <v>1.2</v>
      </c>
      <c r="M15" s="267">
        <f t="shared" si="0"/>
        <v>1.7711805555555553</v>
      </c>
      <c r="N15" s="230" t="e">
        <f>Viherkerroin!#REF!</f>
        <v>#REF!</v>
      </c>
      <c r="O15" s="230"/>
      <c r="P15" s="6"/>
      <c r="Q15" s="28"/>
      <c r="R15" s="6"/>
      <c r="S15" s="6"/>
      <c r="T15" s="6"/>
      <c r="U15" s="6"/>
      <c r="V15" s="6"/>
      <c r="W15" s="6"/>
      <c r="X15" s="167"/>
      <c r="Y15" s="181"/>
      <c r="Z15" s="163"/>
      <c r="AB15" s="6"/>
      <c r="AC15" s="168"/>
      <c r="AD15" s="168"/>
      <c r="AE15" s="168"/>
      <c r="AF15" s="168"/>
      <c r="AG15" s="168"/>
      <c r="AH15" s="168"/>
      <c r="AI15" s="161"/>
      <c r="AJ15" s="192"/>
      <c r="AK15" s="192"/>
      <c r="AL15" s="192"/>
      <c r="AM15" s="192"/>
      <c r="AN15" s="192"/>
      <c r="AO15" s="192"/>
    </row>
    <row r="16" spans="1:52" ht="87.6" customHeight="1" thickBot="1">
      <c r="A16" s="855"/>
      <c r="B16" s="23" t="s">
        <v>275</v>
      </c>
      <c r="C16" s="15" t="s">
        <v>276</v>
      </c>
      <c r="D16" s="259">
        <v>1.5</v>
      </c>
      <c r="E16" s="11" t="s">
        <v>277</v>
      </c>
      <c r="F16" s="259">
        <v>0.5</v>
      </c>
      <c r="G16" s="12" t="s">
        <v>278</v>
      </c>
      <c r="H16" s="259">
        <v>2</v>
      </c>
      <c r="I16" s="11" t="s">
        <v>279</v>
      </c>
      <c r="J16" s="259">
        <v>1</v>
      </c>
      <c r="K16" s="11" t="s">
        <v>280</v>
      </c>
      <c r="L16" s="259">
        <v>1.5</v>
      </c>
      <c r="M16" s="267">
        <f t="shared" si="0"/>
        <v>1.4802083333333331</v>
      </c>
      <c r="N16" s="230" t="e">
        <f>Viherkerroin!#REF!</f>
        <v>#REF!</v>
      </c>
      <c r="O16" s="230"/>
      <c r="P16" s="6"/>
      <c r="Q16" s="4"/>
      <c r="R16" s="6"/>
      <c r="S16" s="6"/>
      <c r="T16" s="6"/>
      <c r="U16" s="6"/>
      <c r="V16" s="6"/>
      <c r="W16" s="6"/>
      <c r="X16" s="167"/>
      <c r="Y16" s="181"/>
      <c r="Z16" s="163"/>
      <c r="AB16" s="6"/>
      <c r="AC16" s="168"/>
      <c r="AD16" s="168"/>
      <c r="AE16" s="168"/>
      <c r="AF16" s="168"/>
      <c r="AG16" s="168"/>
      <c r="AH16" s="168"/>
      <c r="AI16" s="161"/>
      <c r="AJ16" s="192"/>
      <c r="AK16" s="192"/>
      <c r="AL16" s="192"/>
      <c r="AM16" s="192"/>
      <c r="AN16" s="192"/>
      <c r="AO16" s="192"/>
    </row>
    <row r="17" spans="1:41" ht="80.45" customHeight="1" thickBot="1">
      <c r="A17" s="855"/>
      <c r="B17" s="30" t="s">
        <v>281</v>
      </c>
      <c r="C17" s="15" t="s">
        <v>282</v>
      </c>
      <c r="D17" s="259">
        <v>0.5</v>
      </c>
      <c r="E17" s="11" t="s">
        <v>283</v>
      </c>
      <c r="F17" s="259">
        <v>1.5</v>
      </c>
      <c r="G17" s="12" t="s">
        <v>284</v>
      </c>
      <c r="H17" s="259">
        <v>1</v>
      </c>
      <c r="I17" s="15" t="s">
        <v>285</v>
      </c>
      <c r="J17" s="259">
        <v>0.5</v>
      </c>
      <c r="K17" s="15" t="s">
        <v>286</v>
      </c>
      <c r="L17" s="259">
        <v>1</v>
      </c>
      <c r="M17" s="267">
        <f t="shared" si="0"/>
        <v>1.101736111111111</v>
      </c>
      <c r="N17" s="230" t="e">
        <f>Viherkerroin!#REF!</f>
        <v>#REF!</v>
      </c>
      <c r="O17" s="230"/>
      <c r="V17" s="6"/>
      <c r="W17" s="6"/>
      <c r="X17" s="167"/>
      <c r="Z17" s="163"/>
      <c r="AB17" s="6"/>
      <c r="AC17" s="168"/>
      <c r="AD17" s="168"/>
      <c r="AE17" s="168"/>
      <c r="AF17" s="168"/>
      <c r="AG17" s="168"/>
      <c r="AH17" s="168"/>
      <c r="AI17" s="161"/>
      <c r="AJ17" s="192"/>
      <c r="AK17" s="192"/>
      <c r="AL17" s="192"/>
      <c r="AM17" s="192"/>
      <c r="AN17" s="192"/>
      <c r="AO17" s="192"/>
    </row>
    <row r="18" spans="1:41" ht="62.45" customHeight="1" thickBot="1">
      <c r="A18" s="856"/>
      <c r="B18" s="31" t="s">
        <v>287</v>
      </c>
      <c r="C18" s="32" t="s">
        <v>288</v>
      </c>
      <c r="D18" s="262">
        <v>1.5</v>
      </c>
      <c r="E18" s="32" t="s">
        <v>289</v>
      </c>
      <c r="F18" s="262">
        <v>1</v>
      </c>
      <c r="G18" s="33" t="s">
        <v>290</v>
      </c>
      <c r="H18" s="262">
        <v>2</v>
      </c>
      <c r="I18" s="34" t="s">
        <v>291</v>
      </c>
      <c r="J18" s="262">
        <v>1.5</v>
      </c>
      <c r="K18" s="34" t="s">
        <v>292</v>
      </c>
      <c r="L18" s="262">
        <v>1</v>
      </c>
      <c r="M18" s="267">
        <f t="shared" si="0"/>
        <v>1.5767361111111109</v>
      </c>
      <c r="N18" s="230" t="e">
        <f>Viherkerroin!#REF!</f>
        <v>#REF!</v>
      </c>
      <c r="O18" s="230"/>
      <c r="V18" s="6"/>
      <c r="W18" s="6"/>
      <c r="X18" s="167"/>
      <c r="Z18" s="163"/>
      <c r="AB18" s="6"/>
      <c r="AC18" s="168"/>
      <c r="AD18" s="168"/>
      <c r="AE18" s="168"/>
      <c r="AF18" s="168"/>
      <c r="AG18" s="168"/>
      <c r="AH18" s="168"/>
      <c r="AI18" s="161"/>
      <c r="AJ18" s="192"/>
      <c r="AK18" s="192"/>
      <c r="AL18" s="192"/>
      <c r="AM18" s="192"/>
      <c r="AN18" s="192"/>
      <c r="AO18" s="192"/>
    </row>
    <row r="19" spans="1:41" ht="101.45" customHeight="1" thickBot="1">
      <c r="A19" s="851" t="s">
        <v>113</v>
      </c>
      <c r="B19" s="10" t="s">
        <v>293</v>
      </c>
      <c r="C19" s="15" t="s">
        <v>294</v>
      </c>
      <c r="D19" s="259">
        <v>1.5</v>
      </c>
      <c r="E19" s="11" t="s">
        <v>295</v>
      </c>
      <c r="F19" s="259">
        <v>1.5</v>
      </c>
      <c r="G19" s="12" t="s">
        <v>296</v>
      </c>
      <c r="H19" s="259">
        <v>2</v>
      </c>
      <c r="I19" s="35" t="s">
        <v>297</v>
      </c>
      <c r="J19" s="259">
        <v>1</v>
      </c>
      <c r="K19" s="11" t="s">
        <v>298</v>
      </c>
      <c r="L19" s="259">
        <v>2.5</v>
      </c>
      <c r="M19" s="267">
        <f t="shared" si="0"/>
        <v>2.0329861111111112</v>
      </c>
      <c r="N19" s="230" t="e">
        <f>Viherkerroin!#REF!</f>
        <v>#REF!</v>
      </c>
      <c r="O19" s="230"/>
      <c r="V19" s="6"/>
      <c r="W19" s="6"/>
      <c r="X19" s="167"/>
      <c r="Z19" s="163"/>
      <c r="AB19" s="6"/>
      <c r="AC19" s="168"/>
      <c r="AD19" s="168"/>
      <c r="AE19" s="168"/>
      <c r="AF19" s="168"/>
      <c r="AG19" s="168"/>
      <c r="AH19" s="168"/>
      <c r="AI19" s="161"/>
      <c r="AJ19" s="192"/>
      <c r="AK19" s="192"/>
      <c r="AL19" s="192"/>
      <c r="AM19" s="192"/>
      <c r="AN19" s="192"/>
      <c r="AO19" s="192"/>
    </row>
    <row r="20" spans="1:41" ht="130.15" customHeight="1" thickBot="1">
      <c r="A20" s="852"/>
      <c r="B20" s="10" t="s">
        <v>299</v>
      </c>
      <c r="C20" s="36" t="s">
        <v>300</v>
      </c>
      <c r="D20" s="263">
        <v>1.5</v>
      </c>
      <c r="E20" s="15" t="s">
        <v>301</v>
      </c>
      <c r="F20" s="263">
        <v>1</v>
      </c>
      <c r="G20" s="12" t="s">
        <v>302</v>
      </c>
      <c r="H20" s="263">
        <v>1.5</v>
      </c>
      <c r="I20" s="35" t="s">
        <v>303</v>
      </c>
      <c r="J20" s="263">
        <v>1</v>
      </c>
      <c r="K20" s="11" t="s">
        <v>304</v>
      </c>
      <c r="L20" s="263">
        <v>2</v>
      </c>
      <c r="M20" s="267">
        <f t="shared" si="0"/>
        <v>1.6722222222222221</v>
      </c>
      <c r="N20" s="230" t="e">
        <f>Viherkerroin!#REF!</f>
        <v>#REF!</v>
      </c>
      <c r="O20" s="230"/>
      <c r="V20" s="6"/>
      <c r="W20" s="6"/>
      <c r="X20" s="167"/>
      <c r="Z20" s="163"/>
      <c r="AB20" s="6"/>
      <c r="AC20" s="168"/>
      <c r="AD20" s="168"/>
      <c r="AE20" s="168"/>
      <c r="AF20" s="168"/>
      <c r="AG20" s="168"/>
      <c r="AH20" s="168"/>
      <c r="AI20" s="161"/>
      <c r="AJ20" s="192"/>
      <c r="AK20" s="192"/>
      <c r="AL20" s="192"/>
      <c r="AM20" s="192"/>
      <c r="AN20" s="192"/>
      <c r="AO20" s="192"/>
    </row>
    <row r="21" spans="1:41" ht="61.15" customHeight="1" thickBot="1">
      <c r="A21" s="853"/>
      <c r="B21" s="37" t="s">
        <v>118</v>
      </c>
      <c r="C21" s="38" t="s">
        <v>305</v>
      </c>
      <c r="D21" s="264">
        <v>1</v>
      </c>
      <c r="E21" s="38" t="s">
        <v>306</v>
      </c>
      <c r="F21" s="264">
        <v>1</v>
      </c>
      <c r="G21" s="39" t="s">
        <v>307</v>
      </c>
      <c r="H21" s="264">
        <v>1.5</v>
      </c>
      <c r="I21" s="34" t="s">
        <v>303</v>
      </c>
      <c r="J21" s="264">
        <v>1</v>
      </c>
      <c r="K21" s="40" t="s">
        <v>304</v>
      </c>
      <c r="L21" s="264">
        <v>1.5</v>
      </c>
      <c r="M21" s="267">
        <f t="shared" si="0"/>
        <v>1.3885416666666663</v>
      </c>
      <c r="N21" s="230" t="e">
        <f>Viherkerroin!#REF!</f>
        <v>#REF!</v>
      </c>
      <c r="O21" s="230"/>
      <c r="V21" s="6"/>
      <c r="W21" s="6"/>
      <c r="X21" s="167"/>
      <c r="Z21" s="163"/>
      <c r="AB21" s="6"/>
      <c r="AC21" s="168"/>
      <c r="AD21" s="168"/>
      <c r="AE21" s="168"/>
      <c r="AF21" s="168"/>
      <c r="AG21" s="168"/>
      <c r="AH21" s="168"/>
      <c r="AI21" s="161"/>
      <c r="AJ21" s="192"/>
      <c r="AK21" s="192"/>
      <c r="AL21" s="192"/>
      <c r="AM21" s="192"/>
      <c r="AN21" s="192"/>
      <c r="AO21" s="192"/>
    </row>
    <row r="22" spans="1:41" ht="80.45" customHeight="1" thickBot="1">
      <c r="A22" s="857" t="s">
        <v>119</v>
      </c>
      <c r="B22" s="41" t="s">
        <v>308</v>
      </c>
      <c r="C22" s="42" t="s">
        <v>309</v>
      </c>
      <c r="D22" s="265">
        <v>0.2</v>
      </c>
      <c r="E22" s="43" t="s">
        <v>310</v>
      </c>
      <c r="F22" s="265">
        <v>1</v>
      </c>
      <c r="G22" s="44" t="s">
        <v>311</v>
      </c>
      <c r="H22" s="265">
        <v>1</v>
      </c>
      <c r="I22" s="43" t="s">
        <v>312</v>
      </c>
      <c r="J22" s="265">
        <v>2</v>
      </c>
      <c r="K22" s="43" t="s">
        <v>313</v>
      </c>
      <c r="L22" s="265">
        <v>2</v>
      </c>
      <c r="M22" s="267">
        <f t="shared" si="0"/>
        <v>1.3155555555555556</v>
      </c>
      <c r="N22" s="230" t="e">
        <f>Viherkerroin!#REF!</f>
        <v>#REF!</v>
      </c>
      <c r="O22" s="230"/>
      <c r="V22" s="6"/>
      <c r="W22" s="6"/>
      <c r="X22" s="167"/>
      <c r="Z22" s="163"/>
      <c r="AB22" s="6"/>
      <c r="AC22" s="168"/>
      <c r="AD22" s="168"/>
      <c r="AE22" s="168"/>
      <c r="AF22" s="168"/>
      <c r="AG22" s="168"/>
      <c r="AH22" s="168"/>
      <c r="AI22" s="161"/>
      <c r="AJ22" s="192"/>
      <c r="AK22" s="192"/>
      <c r="AL22" s="192"/>
      <c r="AM22" s="192"/>
      <c r="AN22" s="192"/>
      <c r="AO22" s="192"/>
    </row>
    <row r="23" spans="1:41" ht="80.45" customHeight="1" thickBot="1">
      <c r="A23" s="858"/>
      <c r="B23" s="45" t="s">
        <v>314</v>
      </c>
      <c r="C23" s="46" t="s">
        <v>315</v>
      </c>
      <c r="D23" s="266">
        <v>0.2</v>
      </c>
      <c r="E23" s="47" t="s">
        <v>310</v>
      </c>
      <c r="F23" s="266">
        <v>1</v>
      </c>
      <c r="G23" s="48" t="s">
        <v>316</v>
      </c>
      <c r="H23" s="266">
        <v>1</v>
      </c>
      <c r="I23" s="47" t="s">
        <v>317</v>
      </c>
      <c r="J23" s="266">
        <v>1</v>
      </c>
      <c r="K23" s="47" t="s">
        <v>318</v>
      </c>
      <c r="L23" s="266">
        <v>1</v>
      </c>
      <c r="M23" s="267">
        <f t="shared" si="0"/>
        <v>0.92527777777777764</v>
      </c>
      <c r="N23" s="230" t="e">
        <f>Viherkerroin!#REF!</f>
        <v>#REF!</v>
      </c>
      <c r="O23" s="230"/>
      <c r="V23" s="6"/>
      <c r="W23" s="6"/>
      <c r="X23" s="167"/>
      <c r="Z23" s="163"/>
      <c r="AB23" s="6"/>
      <c r="AC23" s="168"/>
      <c r="AD23" s="168"/>
      <c r="AE23" s="168"/>
      <c r="AF23" s="168"/>
      <c r="AG23" s="168"/>
      <c r="AH23" s="168"/>
      <c r="AI23" s="161"/>
      <c r="AJ23" s="192"/>
      <c r="AK23" s="192"/>
      <c r="AL23" s="192"/>
      <c r="AM23" s="192"/>
      <c r="AN23" s="192"/>
      <c r="AO23" s="192"/>
    </row>
    <row r="24" spans="1:41" ht="76.150000000000006" customHeight="1" thickBot="1">
      <c r="A24" s="859"/>
      <c r="B24" s="45" t="s">
        <v>319</v>
      </c>
      <c r="C24" s="46" t="s">
        <v>320</v>
      </c>
      <c r="D24" s="266">
        <v>0</v>
      </c>
      <c r="E24" s="47"/>
      <c r="F24" s="266">
        <v>0</v>
      </c>
      <c r="G24" s="48"/>
      <c r="H24" s="266">
        <v>0</v>
      </c>
      <c r="I24" s="47" t="s">
        <v>321</v>
      </c>
      <c r="J24" s="266">
        <v>1</v>
      </c>
      <c r="K24" s="47"/>
      <c r="L24" s="266">
        <v>0</v>
      </c>
      <c r="M24" s="267">
        <f t="shared" si="0"/>
        <v>0.14027777777777778</v>
      </c>
      <c r="N24" s="230" t="e">
        <f>Viherkerroin!#REF!</f>
        <v>#REF!</v>
      </c>
      <c r="O24" s="230"/>
      <c r="V24" s="6"/>
      <c r="W24" s="6"/>
      <c r="X24" s="167"/>
      <c r="Z24" s="163"/>
      <c r="AB24" s="6"/>
      <c r="AC24" s="168"/>
      <c r="AD24" s="168"/>
      <c r="AE24" s="168"/>
      <c r="AF24" s="168"/>
      <c r="AG24" s="168"/>
      <c r="AH24" s="168"/>
      <c r="AI24" s="161"/>
      <c r="AJ24" s="192"/>
      <c r="AK24" s="192"/>
      <c r="AL24" s="192"/>
      <c r="AM24" s="192"/>
      <c r="AN24" s="192"/>
      <c r="AO24" s="192"/>
    </row>
    <row r="25" spans="1:41" ht="132.6" customHeight="1" thickBot="1">
      <c r="A25" s="851" t="s">
        <v>122</v>
      </c>
      <c r="B25" s="10" t="s">
        <v>322</v>
      </c>
      <c r="C25" s="15" t="s">
        <v>323</v>
      </c>
      <c r="D25" s="259">
        <v>3</v>
      </c>
      <c r="E25" s="11" t="s">
        <v>324</v>
      </c>
      <c r="F25" s="259">
        <v>2</v>
      </c>
      <c r="G25" s="12" t="s">
        <v>325</v>
      </c>
      <c r="H25" s="259">
        <v>1.5</v>
      </c>
      <c r="I25" s="11" t="s">
        <v>326</v>
      </c>
      <c r="J25" s="259">
        <v>2</v>
      </c>
      <c r="K25" s="11" t="s">
        <v>327</v>
      </c>
      <c r="L25" s="259">
        <v>3</v>
      </c>
      <c r="M25" s="267">
        <f t="shared" si="0"/>
        <v>2.8413194444444443</v>
      </c>
      <c r="N25" s="230" t="e">
        <f>Viherkerroin!#REF!</f>
        <v>#REF!</v>
      </c>
      <c r="O25" s="230"/>
      <c r="P25" s="6"/>
      <c r="Q25" s="29"/>
      <c r="R25" s="6"/>
      <c r="S25" s="6"/>
      <c r="T25" s="6"/>
      <c r="U25" s="6"/>
      <c r="V25" s="6"/>
      <c r="W25" s="6"/>
      <c r="X25" s="167"/>
      <c r="Y25" s="181"/>
      <c r="Z25" s="163"/>
      <c r="AB25" s="6"/>
      <c r="AC25" s="168"/>
      <c r="AD25" s="168"/>
      <c r="AE25" s="168"/>
      <c r="AF25" s="168"/>
      <c r="AG25" s="168"/>
      <c r="AH25" s="168"/>
      <c r="AI25" s="161"/>
      <c r="AJ25" s="192"/>
      <c r="AK25" s="192"/>
      <c r="AL25" s="192"/>
      <c r="AM25" s="192"/>
      <c r="AN25" s="192"/>
      <c r="AO25" s="192"/>
    </row>
    <row r="26" spans="1:41" ht="61.9" customHeight="1" thickBot="1">
      <c r="A26" s="852"/>
      <c r="B26" s="10" t="s">
        <v>328</v>
      </c>
      <c r="C26" s="15" t="s">
        <v>329</v>
      </c>
      <c r="D26" s="259">
        <v>2.5</v>
      </c>
      <c r="E26" s="11" t="s">
        <v>330</v>
      </c>
      <c r="F26" s="259">
        <v>1.5</v>
      </c>
      <c r="G26" s="12" t="s">
        <v>331</v>
      </c>
      <c r="H26" s="259">
        <v>1</v>
      </c>
      <c r="I26" s="11" t="s">
        <v>332</v>
      </c>
      <c r="J26" s="259">
        <v>1</v>
      </c>
      <c r="K26" s="11" t="s">
        <v>333</v>
      </c>
      <c r="L26" s="259">
        <v>3</v>
      </c>
      <c r="M26" s="267">
        <f t="shared" si="0"/>
        <v>2.306597222222222</v>
      </c>
      <c r="N26" s="230" t="e">
        <f>Viherkerroin!#REF!</f>
        <v>#REF!</v>
      </c>
      <c r="O26" s="230"/>
      <c r="V26" s="6"/>
      <c r="W26" s="6"/>
      <c r="X26" s="167"/>
      <c r="Z26" s="163"/>
      <c r="AB26" s="6"/>
      <c r="AC26" s="168"/>
      <c r="AD26" s="168"/>
      <c r="AE26" s="168"/>
      <c r="AF26" s="168"/>
      <c r="AG26" s="168"/>
      <c r="AH26" s="168"/>
      <c r="AI26" s="161"/>
      <c r="AJ26" s="192"/>
      <c r="AK26" s="192"/>
      <c r="AL26" s="192"/>
      <c r="AM26" s="192"/>
      <c r="AN26" s="192"/>
      <c r="AO26" s="192"/>
    </row>
    <row r="27" spans="1:41" ht="63" customHeight="1" thickBot="1">
      <c r="A27" s="852"/>
      <c r="B27" s="37" t="s">
        <v>334</v>
      </c>
      <c r="C27" s="32" t="s">
        <v>335</v>
      </c>
      <c r="D27" s="262">
        <v>2</v>
      </c>
      <c r="E27" s="34" t="s">
        <v>336</v>
      </c>
      <c r="F27" s="262">
        <v>2</v>
      </c>
      <c r="G27" s="50" t="s">
        <v>337</v>
      </c>
      <c r="H27" s="262">
        <v>1.5</v>
      </c>
      <c r="I27" s="34" t="s">
        <v>338</v>
      </c>
      <c r="J27" s="262">
        <v>1.2</v>
      </c>
      <c r="K27" s="40" t="s">
        <v>339</v>
      </c>
      <c r="L27" s="262">
        <v>3</v>
      </c>
      <c r="M27" s="267">
        <f t="shared" si="0"/>
        <v>2.4117361111111109</v>
      </c>
      <c r="N27" s="230" t="e">
        <f>Viherkerroin!#REF!</f>
        <v>#REF!</v>
      </c>
      <c r="O27" s="230"/>
      <c r="P27" s="49"/>
      <c r="Q27" s="51"/>
      <c r="R27" s="49"/>
      <c r="S27" s="49"/>
      <c r="T27" s="49"/>
      <c r="U27" s="49"/>
      <c r="V27" s="49"/>
      <c r="W27" s="49"/>
      <c r="X27" s="167"/>
      <c r="Y27" s="182"/>
      <c r="Z27" s="183"/>
      <c r="AB27" s="49"/>
      <c r="AC27" s="168"/>
      <c r="AD27" s="168"/>
      <c r="AE27" s="168"/>
      <c r="AF27" s="168"/>
      <c r="AG27" s="168"/>
      <c r="AH27" s="168"/>
      <c r="AI27" s="184"/>
      <c r="AJ27" s="192"/>
      <c r="AK27" s="192"/>
      <c r="AL27" s="192"/>
      <c r="AM27" s="192"/>
      <c r="AN27" s="192"/>
      <c r="AO27" s="192"/>
    </row>
    <row r="28" spans="1:41" ht="99" customHeight="1" thickBot="1">
      <c r="A28" s="852"/>
      <c r="B28" s="10" t="s">
        <v>340</v>
      </c>
      <c r="C28" s="15" t="s">
        <v>341</v>
      </c>
      <c r="D28" s="259">
        <v>2</v>
      </c>
      <c r="E28" s="11" t="s">
        <v>342</v>
      </c>
      <c r="F28" s="259">
        <v>1.5</v>
      </c>
      <c r="G28" s="12" t="s">
        <v>331</v>
      </c>
      <c r="H28" s="259">
        <v>1</v>
      </c>
      <c r="I28" s="11" t="s">
        <v>343</v>
      </c>
      <c r="J28" s="259">
        <v>1</v>
      </c>
      <c r="K28" s="11" t="s">
        <v>344</v>
      </c>
      <c r="L28" s="259">
        <v>2.5</v>
      </c>
      <c r="M28" s="267">
        <f t="shared" si="0"/>
        <v>2.0229166666666663</v>
      </c>
      <c r="N28" s="230" t="e">
        <f>Viherkerroin!#REF!</f>
        <v>#REF!</v>
      </c>
      <c r="O28" s="230"/>
      <c r="P28" s="6"/>
      <c r="Q28" s="29"/>
      <c r="R28" s="6"/>
      <c r="S28" s="49"/>
      <c r="T28" s="49"/>
      <c r="U28" s="49"/>
      <c r="V28" s="6"/>
      <c r="W28" s="6"/>
      <c r="X28" s="167"/>
      <c r="Y28" s="181"/>
      <c r="Z28" s="163"/>
      <c r="AB28" s="6"/>
      <c r="AC28" s="168"/>
      <c r="AD28" s="168"/>
      <c r="AE28" s="168"/>
      <c r="AF28" s="168"/>
      <c r="AG28" s="168"/>
      <c r="AH28" s="168"/>
      <c r="AI28" s="161"/>
      <c r="AJ28" s="192"/>
      <c r="AK28" s="192"/>
      <c r="AL28" s="192"/>
      <c r="AM28" s="192"/>
      <c r="AN28" s="192"/>
      <c r="AO28" s="192"/>
    </row>
    <row r="29" spans="1:41" ht="70.150000000000006" customHeight="1" thickBot="1">
      <c r="A29" s="852"/>
      <c r="B29" s="10" t="s">
        <v>345</v>
      </c>
      <c r="C29" s="15" t="s">
        <v>346</v>
      </c>
      <c r="D29" s="259">
        <v>2</v>
      </c>
      <c r="E29" s="11" t="s">
        <v>347</v>
      </c>
      <c r="F29" s="259">
        <v>1</v>
      </c>
      <c r="G29" s="12" t="s">
        <v>348</v>
      </c>
      <c r="H29" s="259">
        <v>0</v>
      </c>
      <c r="I29" s="11" t="s">
        <v>349</v>
      </c>
      <c r="J29" s="259">
        <v>1.5</v>
      </c>
      <c r="K29" s="11" t="s">
        <v>350</v>
      </c>
      <c r="L29" s="259">
        <v>1.5</v>
      </c>
      <c r="M29" s="267">
        <f t="shared" si="0"/>
        <v>1.5229166666666665</v>
      </c>
      <c r="N29" s="230" t="e">
        <f>Viherkerroin!#REF!</f>
        <v>#REF!</v>
      </c>
      <c r="O29" s="230"/>
      <c r="V29" s="6"/>
      <c r="W29" s="6"/>
      <c r="X29" s="167"/>
      <c r="Z29" s="163"/>
      <c r="AB29" s="6"/>
      <c r="AC29" s="168"/>
      <c r="AD29" s="168"/>
      <c r="AE29" s="168"/>
      <c r="AF29" s="168"/>
      <c r="AG29" s="168"/>
      <c r="AH29" s="168"/>
      <c r="AI29" s="161"/>
      <c r="AJ29" s="192"/>
      <c r="AK29" s="192"/>
      <c r="AL29" s="192"/>
      <c r="AM29" s="192"/>
      <c r="AN29" s="192"/>
      <c r="AO29" s="192"/>
    </row>
    <row r="30" spans="1:41" ht="55.9" customHeight="1" thickBot="1">
      <c r="A30" s="852"/>
      <c r="B30" s="37" t="s">
        <v>351</v>
      </c>
      <c r="C30" s="38" t="s">
        <v>352</v>
      </c>
      <c r="D30" s="264">
        <v>1.5</v>
      </c>
      <c r="E30" s="40" t="s">
        <v>347</v>
      </c>
      <c r="F30" s="264">
        <v>1</v>
      </c>
      <c r="G30" s="39" t="s">
        <v>348</v>
      </c>
      <c r="H30" s="264">
        <v>0</v>
      </c>
      <c r="I30" s="40" t="s">
        <v>338</v>
      </c>
      <c r="J30" s="264">
        <v>1.5</v>
      </c>
      <c r="K30" s="40" t="s">
        <v>353</v>
      </c>
      <c r="L30" s="264">
        <v>1.5</v>
      </c>
      <c r="M30" s="267">
        <f t="shared" si="0"/>
        <v>1.364236111111111</v>
      </c>
      <c r="N30" s="230" t="e">
        <f>Viherkerroin!#REF!</f>
        <v>#REF!</v>
      </c>
      <c r="O30" s="230"/>
      <c r="V30" s="49"/>
      <c r="W30" s="49"/>
      <c r="X30" s="167"/>
      <c r="Z30" s="183"/>
      <c r="AB30" s="49"/>
      <c r="AC30" s="168"/>
      <c r="AD30" s="168"/>
      <c r="AE30" s="168"/>
      <c r="AF30" s="168"/>
      <c r="AG30" s="168"/>
      <c r="AH30" s="168"/>
      <c r="AI30" s="184"/>
      <c r="AJ30" s="192"/>
      <c r="AK30" s="192"/>
      <c r="AL30" s="192"/>
      <c r="AM30" s="192"/>
      <c r="AN30" s="192"/>
      <c r="AO30" s="192"/>
    </row>
    <row r="31" spans="1:41" ht="118.15" customHeight="1" thickBot="1">
      <c r="A31" s="853"/>
      <c r="B31" s="10" t="s">
        <v>131</v>
      </c>
      <c r="C31" s="15" t="s">
        <v>354</v>
      </c>
      <c r="D31" s="259">
        <v>2</v>
      </c>
      <c r="E31" s="11" t="s">
        <v>355</v>
      </c>
      <c r="F31" s="259">
        <v>1.5</v>
      </c>
      <c r="G31" s="12" t="s">
        <v>356</v>
      </c>
      <c r="H31" s="259">
        <v>0</v>
      </c>
      <c r="I31" s="11" t="s">
        <v>357</v>
      </c>
      <c r="J31" s="259">
        <v>1</v>
      </c>
      <c r="K31" s="11" t="s">
        <v>358</v>
      </c>
      <c r="L31" s="259">
        <v>1.5</v>
      </c>
      <c r="M31" s="267">
        <f t="shared" si="0"/>
        <v>1.6041666666666665</v>
      </c>
      <c r="N31" s="230" t="e">
        <f>Viherkerroin!#REF!</f>
        <v>#REF!</v>
      </c>
      <c r="O31" s="230"/>
      <c r="V31" s="49"/>
      <c r="W31" s="49"/>
      <c r="X31" s="167"/>
      <c r="Z31" s="183"/>
      <c r="AB31" s="49"/>
      <c r="AC31" s="168"/>
      <c r="AD31" s="168"/>
      <c r="AE31" s="168"/>
      <c r="AF31" s="168"/>
      <c r="AG31" s="168"/>
      <c r="AH31" s="168"/>
      <c r="AI31" s="184"/>
      <c r="AJ31" s="192"/>
      <c r="AK31" s="192"/>
      <c r="AL31" s="192"/>
      <c r="AM31" s="192"/>
      <c r="AN31" s="192"/>
      <c r="AO31" s="192"/>
    </row>
    <row r="32" spans="1:41" ht="64.900000000000006" customHeight="1" thickBot="1">
      <c r="A32" s="848" t="s">
        <v>161</v>
      </c>
      <c r="B32" s="336" t="s">
        <v>359</v>
      </c>
      <c r="C32" s="103" t="s">
        <v>360</v>
      </c>
      <c r="D32" s="337">
        <v>1</v>
      </c>
      <c r="E32" s="103" t="s">
        <v>361</v>
      </c>
      <c r="F32" s="337">
        <v>1</v>
      </c>
      <c r="G32" s="104" t="s">
        <v>362</v>
      </c>
      <c r="H32" s="337">
        <v>1</v>
      </c>
      <c r="I32" s="105" t="s">
        <v>363</v>
      </c>
      <c r="J32" s="337">
        <v>2</v>
      </c>
      <c r="K32" s="106" t="s">
        <v>364</v>
      </c>
      <c r="L32" s="337">
        <v>0.5</v>
      </c>
      <c r="M32" s="267">
        <f t="shared" si="0"/>
        <v>1.1944444444444442</v>
      </c>
      <c r="N32" s="230" t="e">
        <f>Viherkerroin!#REF!</f>
        <v>#REF!</v>
      </c>
      <c r="O32" s="230"/>
      <c r="V32" s="6"/>
      <c r="W32" s="6"/>
      <c r="X32" s="167"/>
      <c r="Z32" s="163"/>
      <c r="AB32" s="6"/>
      <c r="AC32" s="168"/>
      <c r="AD32" s="168"/>
      <c r="AE32" s="168"/>
      <c r="AF32" s="168"/>
      <c r="AG32" s="168"/>
      <c r="AH32" s="168"/>
      <c r="AI32" s="161"/>
      <c r="AJ32" s="192"/>
      <c r="AK32" s="192"/>
      <c r="AL32" s="192"/>
      <c r="AM32" s="192"/>
      <c r="AN32" s="192"/>
      <c r="AO32" s="192"/>
    </row>
    <row r="33" spans="1:41" ht="79.900000000000006" customHeight="1" thickBot="1">
      <c r="A33" s="849"/>
      <c r="B33" s="107" t="s">
        <v>365</v>
      </c>
      <c r="C33" s="341" t="s">
        <v>366</v>
      </c>
      <c r="D33" s="339">
        <v>0.6</v>
      </c>
      <c r="E33" s="341"/>
      <c r="F33" s="339">
        <v>0</v>
      </c>
      <c r="G33" s="111" t="s">
        <v>367</v>
      </c>
      <c r="H33" s="339">
        <v>0.5</v>
      </c>
      <c r="I33" s="110" t="s">
        <v>368</v>
      </c>
      <c r="J33" s="339">
        <v>3</v>
      </c>
      <c r="K33" s="108"/>
      <c r="L33" s="339">
        <v>0</v>
      </c>
      <c r="M33" s="267">
        <f t="shared" si="0"/>
        <v>0.69562499999999994</v>
      </c>
      <c r="N33" s="230" t="e">
        <f>Viherkerroin!#REF!</f>
        <v>#REF!</v>
      </c>
      <c r="O33" s="230"/>
      <c r="V33" s="6"/>
      <c r="W33" s="6"/>
      <c r="X33" s="167"/>
      <c r="Z33" s="163"/>
      <c r="AB33" s="6"/>
      <c r="AC33" s="168"/>
      <c r="AD33" s="168"/>
      <c r="AE33" s="168"/>
      <c r="AF33" s="168"/>
      <c r="AG33" s="168"/>
      <c r="AH33" s="168"/>
      <c r="AI33" s="161"/>
      <c r="AJ33" s="192"/>
      <c r="AK33" s="192"/>
      <c r="AL33" s="192"/>
      <c r="AM33" s="192"/>
      <c r="AN33" s="192"/>
      <c r="AO33" s="192"/>
    </row>
    <row r="34" spans="1:41" ht="82.9" customHeight="1" thickBot="1">
      <c r="A34" s="849"/>
      <c r="B34" s="107" t="s">
        <v>369</v>
      </c>
      <c r="C34" s="109" t="s">
        <v>370</v>
      </c>
      <c r="D34" s="339">
        <v>1</v>
      </c>
      <c r="E34" s="110"/>
      <c r="F34" s="339">
        <v>0</v>
      </c>
      <c r="G34" s="111" t="s">
        <v>371</v>
      </c>
      <c r="H34" s="339">
        <v>0.5</v>
      </c>
      <c r="I34" s="110" t="s">
        <v>372</v>
      </c>
      <c r="J34" s="339">
        <v>2</v>
      </c>
      <c r="K34" s="108" t="s">
        <v>373</v>
      </c>
      <c r="L34" s="339">
        <v>0.2</v>
      </c>
      <c r="M34" s="267">
        <f t="shared" si="0"/>
        <v>0.73229166666666656</v>
      </c>
      <c r="N34" s="230" t="e">
        <f>Viherkerroin!#REF!</f>
        <v>#REF!</v>
      </c>
      <c r="O34" s="230"/>
      <c r="V34" s="49"/>
      <c r="W34" s="49"/>
      <c r="X34" s="167"/>
      <c r="Z34" s="183"/>
      <c r="AB34" s="49"/>
      <c r="AC34" s="168"/>
      <c r="AD34" s="168"/>
      <c r="AE34" s="168"/>
      <c r="AF34" s="168"/>
      <c r="AG34" s="168"/>
      <c r="AH34" s="168"/>
      <c r="AI34" s="184"/>
      <c r="AJ34" s="192"/>
      <c r="AK34" s="192"/>
      <c r="AL34" s="192"/>
      <c r="AM34" s="192"/>
      <c r="AN34" s="192"/>
      <c r="AO34" s="192"/>
    </row>
    <row r="35" spans="1:41" ht="71.45" customHeight="1" thickBot="1">
      <c r="A35" s="849"/>
      <c r="B35" s="338" t="s">
        <v>374</v>
      </c>
      <c r="C35" s="109" t="s">
        <v>375</v>
      </c>
      <c r="D35" s="339">
        <v>0.5</v>
      </c>
      <c r="E35" s="110" t="s">
        <v>376</v>
      </c>
      <c r="F35" s="339">
        <v>1</v>
      </c>
      <c r="G35" s="111" t="s">
        <v>377</v>
      </c>
      <c r="H35" s="339">
        <v>1</v>
      </c>
      <c r="I35" s="110" t="s">
        <v>378</v>
      </c>
      <c r="J35" s="339">
        <v>3</v>
      </c>
      <c r="K35" s="108" t="s">
        <v>379</v>
      </c>
      <c r="L35" s="339">
        <v>0.5</v>
      </c>
      <c r="M35" s="267">
        <f t="shared" si="0"/>
        <v>1.1760416666666664</v>
      </c>
      <c r="N35" s="230" t="e">
        <f>Viherkerroin!#REF!</f>
        <v>#REF!</v>
      </c>
      <c r="O35" s="230"/>
      <c r="V35" s="6"/>
      <c r="W35" s="6"/>
      <c r="X35" s="167"/>
      <c r="Z35" s="163"/>
      <c r="AB35" s="6"/>
      <c r="AC35" s="168"/>
      <c r="AD35" s="168"/>
      <c r="AE35" s="168"/>
      <c r="AF35" s="168"/>
      <c r="AG35" s="168"/>
      <c r="AH35" s="168"/>
      <c r="AI35" s="161"/>
      <c r="AJ35" s="192"/>
      <c r="AK35" s="192"/>
      <c r="AL35" s="192"/>
      <c r="AM35" s="192"/>
      <c r="AN35" s="192"/>
      <c r="AO35" s="192"/>
    </row>
    <row r="36" spans="1:41" ht="71.45" customHeight="1" thickBot="1">
      <c r="A36" s="849"/>
      <c r="B36" s="340" t="s">
        <v>380</v>
      </c>
      <c r="C36" s="109" t="s">
        <v>375</v>
      </c>
      <c r="D36" s="339">
        <v>0.5</v>
      </c>
      <c r="E36" s="110" t="s">
        <v>376</v>
      </c>
      <c r="F36" s="339">
        <v>1</v>
      </c>
      <c r="G36" s="111" t="s">
        <v>377</v>
      </c>
      <c r="H36" s="339">
        <v>1</v>
      </c>
      <c r="I36" s="110" t="s">
        <v>378</v>
      </c>
      <c r="J36" s="339">
        <v>3</v>
      </c>
      <c r="K36" s="108" t="s">
        <v>381</v>
      </c>
      <c r="L36" s="339">
        <v>0.5</v>
      </c>
      <c r="M36" s="267">
        <f t="shared" si="0"/>
        <v>1.1760416666666664</v>
      </c>
      <c r="N36" s="230" t="e">
        <f>Viherkerroin!#REF!</f>
        <v>#REF!</v>
      </c>
      <c r="O36" s="230"/>
      <c r="V36" s="6"/>
      <c r="W36" s="6"/>
      <c r="X36" s="167"/>
      <c r="Z36" s="163"/>
      <c r="AB36" s="6"/>
      <c r="AC36" s="168"/>
      <c r="AD36" s="168"/>
      <c r="AE36" s="168"/>
      <c r="AF36" s="168"/>
      <c r="AG36" s="168"/>
      <c r="AH36" s="168"/>
      <c r="AI36" s="161"/>
      <c r="AJ36" s="192"/>
      <c r="AK36" s="192"/>
      <c r="AL36" s="192"/>
      <c r="AM36" s="192"/>
      <c r="AN36" s="192"/>
      <c r="AO36" s="192"/>
    </row>
    <row r="37" spans="1:41" ht="71.45" customHeight="1" thickBot="1">
      <c r="A37" s="849"/>
      <c r="B37" s="113" t="s">
        <v>138</v>
      </c>
      <c r="C37" s="109" t="s">
        <v>382</v>
      </c>
      <c r="D37" s="339">
        <v>0.5</v>
      </c>
      <c r="E37" s="110"/>
      <c r="F37" s="339">
        <v>0</v>
      </c>
      <c r="G37" s="111"/>
      <c r="H37" s="339">
        <v>0</v>
      </c>
      <c r="I37" s="110"/>
      <c r="J37" s="339">
        <v>0</v>
      </c>
      <c r="K37" s="108"/>
      <c r="L37" s="339">
        <v>0</v>
      </c>
      <c r="M37" s="267">
        <f t="shared" si="0"/>
        <v>0.15868055555555555</v>
      </c>
      <c r="N37" s="230" t="e">
        <f>Viherkerroin!#REF!</f>
        <v>#REF!</v>
      </c>
      <c r="O37" s="230"/>
      <c r="V37" s="6"/>
      <c r="W37" s="6"/>
      <c r="X37" s="167"/>
      <c r="Z37" s="163"/>
      <c r="AB37" s="6"/>
      <c r="AC37" s="168"/>
      <c r="AD37" s="168"/>
      <c r="AE37" s="168"/>
      <c r="AF37" s="168"/>
      <c r="AG37" s="168"/>
      <c r="AH37" s="168"/>
      <c r="AI37" s="161"/>
      <c r="AJ37" s="192"/>
      <c r="AK37" s="192"/>
      <c r="AL37" s="192"/>
      <c r="AM37" s="192"/>
      <c r="AN37" s="192"/>
      <c r="AO37" s="192"/>
    </row>
    <row r="38" spans="1:41" ht="132.75" customHeight="1" thickBot="1">
      <c r="A38" s="850"/>
      <c r="B38" s="112" t="s">
        <v>139</v>
      </c>
      <c r="C38" s="342" t="s">
        <v>383</v>
      </c>
      <c r="D38" s="343">
        <v>0.5</v>
      </c>
      <c r="E38" s="344"/>
      <c r="F38" s="343">
        <v>0</v>
      </c>
      <c r="G38" s="345"/>
      <c r="H38" s="343">
        <v>0</v>
      </c>
      <c r="I38" s="344"/>
      <c r="J38" s="343">
        <v>0</v>
      </c>
      <c r="K38" s="346"/>
      <c r="L38" s="343">
        <v>0</v>
      </c>
      <c r="M38" s="267">
        <f t="shared" si="0"/>
        <v>0.15868055555555555</v>
      </c>
      <c r="N38" s="230" t="e">
        <f>Viherkerroin!#REF!</f>
        <v>#REF!</v>
      </c>
      <c r="O38" s="230"/>
      <c r="V38" s="6"/>
      <c r="W38" s="6"/>
      <c r="X38" s="167"/>
      <c r="Z38" s="163"/>
      <c r="AB38" s="6"/>
      <c r="AC38" s="168"/>
      <c r="AD38" s="168"/>
      <c r="AE38" s="168"/>
      <c r="AF38" s="168"/>
      <c r="AG38" s="168"/>
      <c r="AH38" s="168"/>
      <c r="AI38" s="161"/>
      <c r="AJ38" s="192"/>
      <c r="AK38" s="192"/>
      <c r="AL38" s="192"/>
      <c r="AM38" s="192"/>
      <c r="AN38" s="192"/>
      <c r="AO38" s="192"/>
    </row>
    <row r="39" spans="1:41" ht="28.15" customHeight="1">
      <c r="A39" s="4"/>
      <c r="B39" s="52"/>
      <c r="C39" s="53"/>
      <c r="D39" s="52"/>
      <c r="E39" s="53"/>
      <c r="F39" s="54"/>
      <c r="G39" s="53"/>
      <c r="H39" s="52"/>
      <c r="I39" s="53"/>
      <c r="J39" s="52"/>
      <c r="K39" s="53"/>
      <c r="L39" s="2"/>
      <c r="M39" s="49"/>
      <c r="N39" s="231"/>
      <c r="O39" s="231"/>
      <c r="V39" s="49"/>
      <c r="W39" s="49"/>
      <c r="X39" s="185"/>
      <c r="Z39" s="183"/>
      <c r="AB39" s="49"/>
      <c r="AC39" s="186"/>
      <c r="AD39" s="186"/>
      <c r="AE39" s="186"/>
      <c r="AF39" s="186"/>
      <c r="AG39" s="186"/>
      <c r="AH39" s="186"/>
      <c r="AI39" s="186"/>
      <c r="AJ39" s="186"/>
      <c r="AK39" s="186"/>
      <c r="AL39" s="186"/>
      <c r="AM39" s="186"/>
      <c r="AN39" s="186"/>
      <c r="AO39" s="186"/>
    </row>
    <row r="40" spans="1:41" ht="18">
      <c r="A40" s="4"/>
      <c r="B40" s="52"/>
      <c r="C40" s="53"/>
      <c r="D40" s="52"/>
      <c r="E40" s="53"/>
      <c r="F40" s="54"/>
      <c r="G40" s="53"/>
      <c r="H40" s="52"/>
      <c r="I40" s="53"/>
      <c r="J40" s="52"/>
      <c r="K40" s="53"/>
      <c r="L40" s="2"/>
      <c r="M40" s="6"/>
      <c r="N40" s="6"/>
      <c r="O40" s="6"/>
      <c r="V40" s="6"/>
      <c r="W40" s="6"/>
      <c r="X40" s="187"/>
      <c r="Z40" s="163"/>
      <c r="AB40" s="6"/>
      <c r="AD40" s="188"/>
      <c r="AE40" s="188"/>
      <c r="AF40" s="188"/>
      <c r="AG40" s="189"/>
      <c r="AH40" s="189"/>
    </row>
    <row r="41" spans="1:41" ht="18">
      <c r="A41" s="55" t="s">
        <v>384</v>
      </c>
      <c r="B41" s="52"/>
      <c r="C41" s="53"/>
      <c r="D41" s="52"/>
      <c r="E41" s="53"/>
      <c r="F41" s="4"/>
      <c r="G41" s="53"/>
      <c r="H41" s="52"/>
      <c r="I41" s="53"/>
      <c r="J41" s="52"/>
      <c r="K41" s="53"/>
      <c r="L41" s="2"/>
      <c r="M41" s="6"/>
      <c r="N41" s="6"/>
      <c r="O41" s="6"/>
      <c r="V41" s="6"/>
      <c r="W41" s="6"/>
      <c r="X41" s="187"/>
      <c r="Z41" s="163"/>
      <c r="AB41" s="6"/>
      <c r="AC41" s="188"/>
      <c r="AD41" s="188"/>
      <c r="AE41" s="188"/>
      <c r="AF41" s="188"/>
      <c r="AG41" s="189"/>
      <c r="AH41" s="189"/>
    </row>
    <row r="42" spans="1:41" ht="18">
      <c r="A42" s="55" t="s">
        <v>385</v>
      </c>
      <c r="B42" s="52"/>
      <c r="C42" s="53"/>
      <c r="D42" s="52"/>
      <c r="E42" s="53"/>
      <c r="F42" s="54"/>
      <c r="G42" s="53"/>
      <c r="H42" s="52"/>
      <c r="I42" s="53"/>
      <c r="J42" s="52"/>
      <c r="K42" s="53"/>
      <c r="L42" s="2"/>
      <c r="M42" s="6"/>
      <c r="N42" s="6"/>
      <c r="O42" s="6"/>
      <c r="P42" s="6"/>
      <c r="Q42" s="6"/>
      <c r="R42" s="6"/>
      <c r="S42" s="6"/>
      <c r="T42" s="6"/>
      <c r="U42" s="6"/>
      <c r="V42" s="6"/>
      <c r="W42" s="6"/>
      <c r="X42" s="187"/>
      <c r="Y42" s="4"/>
      <c r="Z42" s="163"/>
      <c r="AB42" s="6"/>
      <c r="AC42" s="188"/>
      <c r="AD42" s="188"/>
      <c r="AE42" s="188"/>
      <c r="AF42" s="188"/>
      <c r="AG42" s="189"/>
      <c r="AH42" s="189"/>
    </row>
    <row r="43" spans="1:41" ht="18">
      <c r="A43" s="56" t="s">
        <v>386</v>
      </c>
      <c r="B43" s="52"/>
      <c r="C43" s="53"/>
      <c r="D43" s="52"/>
      <c r="E43" s="53"/>
      <c r="F43" s="54"/>
      <c r="G43" s="53"/>
      <c r="H43" s="52"/>
      <c r="I43" s="53"/>
      <c r="J43" s="52"/>
      <c r="K43" s="53"/>
      <c r="L43" s="2"/>
      <c r="M43" s="6"/>
      <c r="N43" s="6"/>
      <c r="O43" s="6"/>
      <c r="P43" s="6"/>
      <c r="Q43" s="6"/>
      <c r="R43" s="6"/>
      <c r="S43" s="6"/>
      <c r="T43" s="6"/>
      <c r="U43" s="6"/>
      <c r="V43" s="6"/>
      <c r="W43" s="6"/>
      <c r="X43" s="187"/>
      <c r="Y43" s="4"/>
      <c r="Z43" s="163"/>
      <c r="AB43" s="6"/>
      <c r="AC43" s="188"/>
      <c r="AD43" s="188"/>
      <c r="AE43" s="188"/>
      <c r="AF43" s="188"/>
      <c r="AG43" s="189"/>
      <c r="AH43" s="189"/>
    </row>
    <row r="44" spans="1:41" ht="18">
      <c r="A44" s="55" t="s">
        <v>387</v>
      </c>
      <c r="B44" s="52"/>
      <c r="C44" s="53"/>
      <c r="D44" s="52"/>
      <c r="E44" s="53"/>
      <c r="F44" s="54"/>
      <c r="G44" s="53"/>
      <c r="H44" s="52"/>
      <c r="I44" s="53"/>
      <c r="J44" s="52"/>
      <c r="K44" s="53"/>
      <c r="L44" s="2"/>
      <c r="M44" s="6"/>
      <c r="N44" s="6"/>
      <c r="O44" s="6"/>
      <c r="P44" s="6"/>
      <c r="Q44" s="6"/>
      <c r="R44" s="6"/>
      <c r="S44" s="6"/>
      <c r="T44" s="6"/>
      <c r="U44" s="6"/>
      <c r="V44" s="6"/>
      <c r="W44" s="6"/>
      <c r="X44" s="187"/>
      <c r="Y44" s="4"/>
      <c r="Z44" s="163"/>
      <c r="AB44" s="6"/>
      <c r="AC44" s="188"/>
      <c r="AD44" s="188"/>
      <c r="AE44" s="188"/>
      <c r="AF44" s="188"/>
      <c r="AG44" s="189"/>
      <c r="AH44" s="189"/>
    </row>
    <row r="45" spans="1:41" ht="18">
      <c r="A45" s="55" t="s">
        <v>388</v>
      </c>
      <c r="B45" s="52"/>
      <c r="C45" s="53"/>
      <c r="D45" s="52"/>
      <c r="E45" s="53"/>
      <c r="F45" s="54"/>
      <c r="G45" s="53"/>
      <c r="H45" s="52"/>
      <c r="I45" s="53"/>
      <c r="J45" s="52"/>
      <c r="K45" s="53"/>
      <c r="L45" s="2"/>
      <c r="M45" s="6"/>
      <c r="N45" s="6"/>
      <c r="O45" s="6"/>
      <c r="V45" s="6"/>
      <c r="W45" s="6"/>
      <c r="X45" s="187"/>
      <c r="Z45" s="163"/>
      <c r="AB45" s="6"/>
      <c r="AC45" s="188"/>
      <c r="AD45" s="188"/>
      <c r="AE45" s="188"/>
      <c r="AF45" s="188"/>
      <c r="AG45" s="189"/>
      <c r="AH45" s="189"/>
    </row>
    <row r="46" spans="1:41" ht="18">
      <c r="A46" s="55" t="s">
        <v>389</v>
      </c>
      <c r="B46" s="52"/>
      <c r="C46" s="53"/>
      <c r="D46" s="52"/>
      <c r="E46" s="53"/>
      <c r="F46" s="54"/>
      <c r="G46" s="53"/>
      <c r="H46" s="52"/>
      <c r="I46" s="53"/>
      <c r="J46" s="52"/>
      <c r="K46" s="53"/>
      <c r="L46" s="2"/>
      <c r="M46" s="6"/>
      <c r="N46" s="6"/>
      <c r="O46" s="6"/>
      <c r="P46" s="93"/>
      <c r="Q46" s="95"/>
      <c r="R46" s="93"/>
      <c r="S46" s="837"/>
      <c r="T46" s="837"/>
      <c r="U46" s="837"/>
      <c r="V46" s="6"/>
      <c r="W46" s="6"/>
      <c r="X46" s="187"/>
      <c r="Y46" s="190"/>
      <c r="Z46" s="163"/>
      <c r="AB46" s="6"/>
      <c r="AC46" s="188"/>
      <c r="AD46" s="188"/>
      <c r="AE46" s="188"/>
      <c r="AF46" s="188"/>
      <c r="AG46" s="189"/>
      <c r="AH46" s="189"/>
    </row>
    <row r="47" spans="1:41" ht="18">
      <c r="A47" s="55" t="s">
        <v>390</v>
      </c>
      <c r="B47" s="52"/>
      <c r="C47" s="53"/>
      <c r="D47" s="52"/>
      <c r="E47" s="53"/>
      <c r="F47" s="54"/>
      <c r="G47" s="53"/>
      <c r="H47" s="52"/>
      <c r="I47" s="53"/>
      <c r="J47" s="52"/>
      <c r="K47" s="53"/>
      <c r="L47" s="2"/>
      <c r="M47" s="6"/>
      <c r="N47" s="6"/>
      <c r="O47" s="6"/>
      <c r="P47" s="93"/>
      <c r="Q47" s="96"/>
      <c r="R47" s="93"/>
      <c r="S47" s="97"/>
      <c r="T47" s="97"/>
      <c r="U47" s="98"/>
      <c r="V47" s="6"/>
      <c r="W47" s="6"/>
      <c r="X47" s="187"/>
      <c r="Y47" s="181"/>
      <c r="Z47" s="163"/>
      <c r="AB47" s="6"/>
      <c r="AC47" s="188"/>
      <c r="AD47" s="188"/>
      <c r="AE47" s="188"/>
      <c r="AF47" s="188"/>
      <c r="AG47" s="189"/>
      <c r="AH47" s="189"/>
    </row>
    <row r="48" spans="1:41" ht="18">
      <c r="A48" s="56" t="s">
        <v>391</v>
      </c>
      <c r="B48" s="52"/>
      <c r="C48" s="53"/>
      <c r="D48" s="52"/>
      <c r="E48" s="53"/>
      <c r="F48" s="54"/>
      <c r="G48" s="53"/>
      <c r="H48" s="52"/>
      <c r="I48" s="53"/>
      <c r="J48" s="52"/>
      <c r="K48" s="53"/>
      <c r="L48" s="2"/>
      <c r="M48" s="6"/>
      <c r="N48" s="6"/>
      <c r="O48" s="6"/>
      <c r="P48" s="93"/>
      <c r="Q48" s="96"/>
      <c r="R48" s="93"/>
      <c r="S48" s="838"/>
      <c r="T48" s="839"/>
      <c r="U48" s="840"/>
      <c r="V48" s="6"/>
      <c r="W48" s="6"/>
      <c r="X48" s="187"/>
      <c r="Y48" s="181"/>
      <c r="Z48" s="163"/>
      <c r="AB48" s="6"/>
      <c r="AC48" s="188"/>
      <c r="AD48" s="188"/>
      <c r="AE48" s="188"/>
      <c r="AF48" s="188"/>
      <c r="AG48" s="189"/>
      <c r="AH48" s="189"/>
    </row>
    <row r="49" spans="1:34" ht="18">
      <c r="A49" s="55" t="s">
        <v>392</v>
      </c>
      <c r="B49" s="52"/>
      <c r="C49" s="53"/>
      <c r="D49" s="52"/>
      <c r="E49" s="53"/>
      <c r="F49" s="54"/>
      <c r="G49" s="53"/>
      <c r="H49" s="52"/>
      <c r="I49" s="53"/>
      <c r="J49" s="52"/>
      <c r="K49" s="53"/>
      <c r="L49" s="2"/>
      <c r="M49" s="6"/>
      <c r="N49" s="6"/>
      <c r="O49" s="6"/>
      <c r="P49" s="93"/>
      <c r="Q49" s="96"/>
      <c r="R49" s="93"/>
      <c r="S49" s="838"/>
      <c r="T49" s="839"/>
      <c r="U49" s="840"/>
      <c r="V49" s="6"/>
      <c r="W49" s="6"/>
      <c r="X49" s="187"/>
      <c r="Y49" s="181"/>
      <c r="Z49" s="163"/>
      <c r="AB49" s="6"/>
      <c r="AC49" s="188"/>
      <c r="AD49" s="188"/>
      <c r="AE49" s="188"/>
      <c r="AF49" s="188"/>
      <c r="AG49" s="189"/>
      <c r="AH49" s="189"/>
    </row>
    <row r="50" spans="1:34" ht="18">
      <c r="A50" s="55" t="s">
        <v>393</v>
      </c>
      <c r="B50" s="52"/>
      <c r="C50" s="53"/>
      <c r="D50" s="52"/>
      <c r="E50" s="53"/>
      <c r="F50" s="54"/>
      <c r="G50" s="53"/>
      <c r="H50" s="52"/>
      <c r="I50" s="53"/>
      <c r="J50" s="52"/>
      <c r="K50" s="53"/>
      <c r="L50" s="2"/>
      <c r="M50" s="6"/>
      <c r="N50" s="6"/>
      <c r="O50" s="6"/>
      <c r="P50" s="93"/>
      <c r="Q50" s="96"/>
      <c r="R50" s="93"/>
      <c r="S50" s="838"/>
      <c r="T50" s="839"/>
      <c r="U50" s="840"/>
      <c r="V50" s="6"/>
      <c r="W50" s="6"/>
      <c r="X50" s="187"/>
      <c r="Y50" s="181"/>
      <c r="Z50" s="163"/>
      <c r="AB50" s="6"/>
      <c r="AC50" s="188"/>
      <c r="AD50" s="188"/>
      <c r="AE50" s="188"/>
      <c r="AF50" s="188"/>
      <c r="AG50" s="189"/>
      <c r="AH50" s="189"/>
    </row>
    <row r="51" spans="1:34" ht="18">
      <c r="A51" s="55" t="s">
        <v>394</v>
      </c>
      <c r="B51" s="52"/>
      <c r="C51" s="53"/>
      <c r="D51" s="52"/>
      <c r="E51" s="53"/>
      <c r="F51" s="54"/>
      <c r="G51" s="53"/>
      <c r="H51" s="52"/>
      <c r="I51" s="53"/>
      <c r="J51" s="52"/>
      <c r="K51" s="53"/>
      <c r="L51" s="2"/>
      <c r="M51" s="6"/>
      <c r="N51" s="6"/>
      <c r="O51" s="6"/>
      <c r="P51" s="93"/>
      <c r="Q51" s="95"/>
      <c r="R51" s="93"/>
      <c r="S51" s="838"/>
      <c r="T51" s="839"/>
      <c r="U51" s="840"/>
      <c r="V51" s="6"/>
      <c r="W51" s="6"/>
      <c r="X51" s="187"/>
      <c r="Y51" s="181"/>
      <c r="Z51" s="163"/>
      <c r="AB51" s="6"/>
      <c r="AC51" s="188"/>
      <c r="AD51" s="188"/>
      <c r="AE51" s="188"/>
      <c r="AF51" s="188"/>
      <c r="AG51" s="189"/>
      <c r="AH51" s="189"/>
    </row>
    <row r="52" spans="1:34" ht="18">
      <c r="A52" s="55" t="s">
        <v>395</v>
      </c>
      <c r="B52" s="52"/>
      <c r="C52" s="53"/>
      <c r="D52" s="52"/>
      <c r="E52" s="53"/>
      <c r="F52" s="54"/>
      <c r="G52" s="53"/>
      <c r="H52" s="52"/>
      <c r="I52" s="53"/>
      <c r="J52" s="52"/>
      <c r="K52" s="53"/>
      <c r="L52" s="2"/>
      <c r="M52" s="6"/>
      <c r="N52" s="6"/>
      <c r="O52" s="6"/>
      <c r="P52" s="93"/>
      <c r="Q52" s="96"/>
      <c r="R52" s="93"/>
      <c r="S52" s="838"/>
      <c r="T52" s="839"/>
      <c r="U52" s="840"/>
      <c r="V52" s="6"/>
      <c r="W52" s="6"/>
      <c r="X52" s="187"/>
      <c r="Y52" s="181"/>
      <c r="Z52" s="163"/>
      <c r="AB52" s="6"/>
      <c r="AC52" s="188"/>
      <c r="AD52" s="188"/>
      <c r="AE52" s="188"/>
      <c r="AF52" s="188"/>
      <c r="AG52" s="189"/>
      <c r="AH52" s="189"/>
    </row>
    <row r="53" spans="1:34" ht="18">
      <c r="A53" s="56" t="s">
        <v>396</v>
      </c>
      <c r="B53" s="52"/>
      <c r="C53" s="53"/>
      <c r="D53" s="52"/>
      <c r="E53" s="53"/>
      <c r="F53" s="54"/>
      <c r="G53" s="53"/>
      <c r="H53" s="52"/>
      <c r="I53" s="53"/>
      <c r="J53" s="52"/>
      <c r="K53" s="53"/>
      <c r="L53" s="2"/>
      <c r="M53" s="6"/>
      <c r="N53" s="6"/>
      <c r="O53" s="6"/>
      <c r="P53" s="93"/>
      <c r="Q53" s="96"/>
      <c r="R53" s="93"/>
      <c r="S53" s="99"/>
      <c r="T53" s="100"/>
      <c r="U53" s="101"/>
      <c r="V53" s="6"/>
      <c r="W53" s="6"/>
      <c r="X53" s="187"/>
      <c r="Y53" s="181"/>
      <c r="Z53" s="163"/>
      <c r="AB53" s="6"/>
      <c r="AC53" s="188"/>
      <c r="AD53" s="188"/>
      <c r="AE53" s="188"/>
      <c r="AF53" s="188"/>
      <c r="AG53" s="189"/>
      <c r="AH53" s="189"/>
    </row>
    <row r="54" spans="1:34" ht="18">
      <c r="A54" s="55" t="s">
        <v>397</v>
      </c>
      <c r="B54" s="52"/>
      <c r="C54" s="53"/>
      <c r="D54" s="52"/>
      <c r="E54" s="53"/>
      <c r="F54" s="54"/>
      <c r="G54" s="53"/>
      <c r="H54" s="52"/>
      <c r="I54" s="53"/>
      <c r="J54" s="52"/>
      <c r="K54" s="53"/>
      <c r="L54" s="2"/>
      <c r="M54" s="6"/>
      <c r="N54" s="6"/>
      <c r="O54" s="6"/>
      <c r="P54" s="93"/>
      <c r="Q54" s="96"/>
      <c r="R54" s="93"/>
      <c r="S54" s="99"/>
      <c r="T54" s="100"/>
      <c r="U54" s="101"/>
      <c r="V54" s="6"/>
      <c r="W54" s="6"/>
      <c r="X54" s="187"/>
      <c r="Y54" s="181"/>
      <c r="Z54" s="163"/>
      <c r="AB54" s="6"/>
      <c r="AC54" s="188"/>
      <c r="AD54" s="188"/>
      <c r="AE54" s="188"/>
      <c r="AF54" s="188"/>
      <c r="AG54" s="189"/>
      <c r="AH54" s="189"/>
    </row>
    <row r="55" spans="1:34" ht="18">
      <c r="A55" s="55" t="s">
        <v>398</v>
      </c>
      <c r="B55" s="52"/>
      <c r="C55" s="53"/>
      <c r="D55" s="52"/>
      <c r="E55" s="53"/>
      <c r="F55" s="54"/>
      <c r="G55" s="53"/>
      <c r="H55" s="52"/>
      <c r="I55" s="53"/>
      <c r="J55" s="52"/>
      <c r="K55" s="53"/>
      <c r="L55" s="2"/>
      <c r="M55" s="6"/>
      <c r="N55" s="6"/>
      <c r="O55" s="6"/>
      <c r="P55" s="93"/>
      <c r="Q55" s="96"/>
      <c r="R55" s="93"/>
      <c r="S55" s="99"/>
      <c r="T55" s="100"/>
      <c r="U55" s="101"/>
      <c r="V55" s="6"/>
      <c r="W55" s="6"/>
      <c r="X55" s="187"/>
      <c r="Y55" s="181"/>
      <c r="Z55" s="163"/>
      <c r="AB55" s="6"/>
      <c r="AC55" s="188"/>
      <c r="AD55" s="188"/>
      <c r="AE55" s="188"/>
      <c r="AF55" s="188"/>
      <c r="AG55" s="189"/>
      <c r="AH55" s="189"/>
    </row>
    <row r="56" spans="1:34" ht="18">
      <c r="A56" s="55" t="s">
        <v>399</v>
      </c>
      <c r="B56" s="52"/>
      <c r="C56" s="53"/>
      <c r="D56" s="52"/>
      <c r="E56" s="53"/>
      <c r="F56" s="54"/>
      <c r="G56" s="52"/>
      <c r="H56" s="52"/>
      <c r="I56" s="52"/>
      <c r="J56" s="52"/>
      <c r="K56" s="52"/>
      <c r="L56" s="52"/>
      <c r="M56" s="6"/>
      <c r="N56" s="6"/>
      <c r="O56" s="6"/>
      <c r="P56" s="93"/>
      <c r="Q56" s="93"/>
      <c r="R56" s="93"/>
      <c r="S56" s="93"/>
      <c r="T56" s="93"/>
      <c r="U56" s="93"/>
      <c r="V56" s="6"/>
      <c r="W56" s="6"/>
      <c r="X56" s="187"/>
      <c r="Y56" s="4"/>
      <c r="Z56" s="163"/>
      <c r="AB56" s="6"/>
      <c r="AC56" s="188"/>
      <c r="AD56" s="188"/>
      <c r="AE56" s="188"/>
      <c r="AF56" s="188"/>
      <c r="AG56" s="189"/>
      <c r="AH56" s="189"/>
    </row>
    <row r="57" spans="1:34" ht="18">
      <c r="A57" s="57" t="s">
        <v>400</v>
      </c>
      <c r="B57" s="52"/>
      <c r="C57" s="53"/>
      <c r="D57" s="52"/>
      <c r="E57" s="53"/>
      <c r="F57" s="54"/>
      <c r="G57" s="52"/>
      <c r="H57" s="52"/>
      <c r="I57" s="52"/>
      <c r="J57" s="52"/>
      <c r="K57" s="52"/>
      <c r="L57" s="52"/>
      <c r="M57" s="6"/>
      <c r="N57" s="6"/>
      <c r="O57" s="6"/>
      <c r="P57" s="93"/>
      <c r="Q57" s="93"/>
      <c r="R57" s="93"/>
      <c r="S57" s="93"/>
      <c r="T57" s="93"/>
      <c r="U57" s="93"/>
      <c r="V57" s="6"/>
      <c r="W57" s="6"/>
      <c r="X57" s="187"/>
      <c r="Y57" s="4"/>
      <c r="Z57" s="163"/>
      <c r="AB57" s="6"/>
      <c r="AC57" s="188"/>
      <c r="AD57" s="188"/>
      <c r="AE57" s="188"/>
      <c r="AF57" s="188"/>
      <c r="AG57" s="189"/>
      <c r="AH57" s="189"/>
    </row>
    <row r="58" spans="1:34" ht="18">
      <c r="A58" s="55" t="s">
        <v>401</v>
      </c>
      <c r="B58" s="52"/>
      <c r="C58" s="53"/>
      <c r="D58" s="52"/>
      <c r="E58" s="53"/>
      <c r="F58" s="54"/>
      <c r="G58" s="52"/>
      <c r="H58" s="52"/>
      <c r="I58" s="52"/>
      <c r="J58" s="52"/>
      <c r="K58" s="52"/>
      <c r="L58" s="52"/>
      <c r="M58" s="6"/>
      <c r="N58" s="6"/>
      <c r="O58" s="6"/>
      <c r="P58" s="93"/>
      <c r="Q58" s="93"/>
      <c r="R58" s="93"/>
      <c r="S58" s="93"/>
      <c r="T58" s="93"/>
      <c r="U58" s="93"/>
      <c r="V58" s="6"/>
      <c r="W58" s="6"/>
      <c r="X58" s="187"/>
      <c r="Y58" s="4"/>
      <c r="Z58" s="163"/>
      <c r="AB58" s="6"/>
      <c r="AC58" s="188"/>
      <c r="AD58" s="188"/>
      <c r="AE58" s="188"/>
      <c r="AF58" s="188"/>
      <c r="AG58" s="189"/>
      <c r="AH58" s="189"/>
    </row>
    <row r="59" spans="1:34" ht="18">
      <c r="A59" s="4"/>
      <c r="B59" s="52"/>
      <c r="C59" s="53"/>
      <c r="D59" s="52"/>
      <c r="E59" s="53"/>
      <c r="F59" s="54"/>
      <c r="G59" s="52"/>
      <c r="H59" s="52"/>
      <c r="I59" s="52"/>
      <c r="J59" s="52"/>
      <c r="K59" s="52"/>
      <c r="L59" s="52"/>
      <c r="M59" s="52"/>
      <c r="N59" s="52"/>
      <c r="O59" s="52"/>
      <c r="P59" s="94"/>
      <c r="Q59" s="94"/>
      <c r="R59" s="94"/>
      <c r="S59" s="94"/>
      <c r="T59" s="94"/>
      <c r="U59" s="94"/>
      <c r="V59" s="52"/>
      <c r="W59" s="52"/>
      <c r="X59" s="187"/>
      <c r="Y59" s="52"/>
      <c r="Z59" s="163"/>
      <c r="AB59" s="6"/>
      <c r="AC59" s="188"/>
      <c r="AD59" s="188"/>
      <c r="AE59" s="188"/>
      <c r="AF59" s="188"/>
      <c r="AG59" s="189"/>
      <c r="AH59" s="189"/>
    </row>
    <row r="60" spans="1:34" ht="18">
      <c r="A60" s="4"/>
      <c r="B60" s="52"/>
      <c r="C60" s="53"/>
      <c r="D60" s="52"/>
      <c r="E60" s="53"/>
      <c r="F60" s="54"/>
      <c r="G60" s="52"/>
      <c r="H60" s="52"/>
      <c r="I60" s="52"/>
      <c r="J60" s="52"/>
      <c r="K60" s="52"/>
      <c r="L60" s="52"/>
      <c r="M60" s="52"/>
      <c r="N60" s="52"/>
      <c r="O60" s="52"/>
      <c r="P60" s="94"/>
      <c r="Q60" s="94"/>
      <c r="R60" s="94"/>
      <c r="S60" s="94"/>
      <c r="T60" s="94"/>
      <c r="U60" s="94"/>
      <c r="V60" s="52"/>
      <c r="W60" s="52"/>
      <c r="X60" s="187"/>
      <c r="Y60" s="52"/>
      <c r="Z60" s="163"/>
      <c r="AB60" s="6"/>
      <c r="AC60" s="188"/>
      <c r="AD60" s="188"/>
      <c r="AE60" s="188"/>
      <c r="AF60" s="188"/>
      <c r="AG60" s="189"/>
      <c r="AH60" s="189"/>
    </row>
    <row r="61" spans="1:34" ht="18">
      <c r="A61" s="4"/>
      <c r="B61" s="52"/>
      <c r="C61" s="53"/>
      <c r="D61" s="52"/>
      <c r="E61" s="53"/>
      <c r="F61" s="54"/>
      <c r="G61" s="52"/>
      <c r="H61" s="52"/>
      <c r="I61" s="52"/>
      <c r="J61" s="52"/>
      <c r="K61" s="52"/>
      <c r="L61" s="52"/>
      <c r="M61" s="52"/>
      <c r="N61" s="52"/>
      <c r="O61" s="52"/>
      <c r="P61" s="94"/>
      <c r="Q61" s="94"/>
      <c r="R61" s="94"/>
      <c r="S61" s="94"/>
      <c r="T61" s="94"/>
      <c r="U61" s="94"/>
      <c r="V61" s="52"/>
      <c r="W61" s="52"/>
      <c r="X61" s="187"/>
      <c r="Y61" s="52"/>
      <c r="Z61" s="163"/>
      <c r="AB61" s="6"/>
      <c r="AC61" s="188"/>
      <c r="AD61" s="188"/>
      <c r="AE61" s="188"/>
      <c r="AF61" s="188"/>
      <c r="AG61" s="189"/>
      <c r="AH61" s="189"/>
    </row>
    <row r="62" spans="1:34" ht="18">
      <c r="A62" s="4"/>
      <c r="B62" s="52"/>
      <c r="C62" s="53"/>
      <c r="D62" s="52"/>
      <c r="E62" s="53"/>
      <c r="F62" s="54"/>
      <c r="G62" s="52"/>
      <c r="H62" s="52"/>
      <c r="I62" s="52"/>
      <c r="J62" s="52"/>
      <c r="K62" s="52"/>
      <c r="L62" s="52"/>
      <c r="M62" s="52"/>
      <c r="N62" s="52"/>
      <c r="O62" s="52"/>
      <c r="P62" s="94"/>
      <c r="Q62" s="94"/>
      <c r="R62" s="94"/>
      <c r="S62" s="94"/>
      <c r="T62" s="94"/>
      <c r="U62" s="94"/>
      <c r="V62" s="52"/>
      <c r="W62" s="52"/>
      <c r="X62" s="187"/>
      <c r="Y62" s="52"/>
      <c r="Z62" s="163"/>
      <c r="AB62" s="6"/>
      <c r="AC62" s="188"/>
      <c r="AD62" s="188"/>
      <c r="AE62" s="188"/>
      <c r="AF62" s="188"/>
      <c r="AG62" s="189"/>
      <c r="AH62" s="189"/>
    </row>
    <row r="63" spans="1:34" ht="18">
      <c r="A63" s="4"/>
      <c r="B63" s="52"/>
      <c r="C63" s="53"/>
      <c r="D63" s="52"/>
      <c r="E63" s="53"/>
      <c r="F63" s="54"/>
      <c r="G63" s="52"/>
      <c r="H63" s="52"/>
      <c r="I63" s="52"/>
      <c r="J63" s="52"/>
      <c r="K63" s="52"/>
      <c r="L63" s="52"/>
      <c r="M63" s="52"/>
      <c r="N63" s="52"/>
      <c r="O63" s="52"/>
      <c r="P63" s="94"/>
      <c r="Q63" s="94"/>
      <c r="R63" s="94"/>
      <c r="S63" s="94"/>
      <c r="T63" s="94"/>
      <c r="U63" s="94"/>
      <c r="V63" s="52"/>
      <c r="W63" s="52"/>
      <c r="X63" s="187"/>
      <c r="Y63" s="52"/>
      <c r="Z63" s="163"/>
      <c r="AB63" s="6"/>
      <c r="AC63" s="188"/>
      <c r="AD63" s="188"/>
      <c r="AE63" s="188"/>
      <c r="AF63" s="188"/>
      <c r="AG63" s="189"/>
      <c r="AH63" s="189"/>
    </row>
    <row r="64" spans="1:34" ht="18">
      <c r="A64" s="4"/>
      <c r="B64" s="52"/>
      <c r="C64" s="53"/>
      <c r="D64" s="52"/>
      <c r="E64" s="53"/>
      <c r="F64" s="54"/>
      <c r="G64" s="52"/>
      <c r="H64" s="52"/>
      <c r="I64" s="52"/>
      <c r="J64" s="52"/>
      <c r="K64" s="52"/>
      <c r="L64" s="52"/>
      <c r="M64" s="52"/>
      <c r="N64" s="52"/>
      <c r="O64" s="52"/>
      <c r="P64" s="94"/>
      <c r="Q64" s="94"/>
      <c r="R64" s="94"/>
      <c r="S64" s="94"/>
      <c r="T64" s="94"/>
      <c r="U64" s="94"/>
      <c r="V64" s="52"/>
      <c r="W64" s="52"/>
      <c r="X64" s="187"/>
      <c r="Y64" s="52"/>
      <c r="Z64" s="163"/>
      <c r="AB64" s="6"/>
      <c r="AC64" s="188"/>
      <c r="AD64" s="188"/>
      <c r="AE64" s="188"/>
      <c r="AF64" s="188"/>
      <c r="AG64" s="189"/>
      <c r="AH64" s="189"/>
    </row>
    <row r="65" spans="1:41" ht="18">
      <c r="A65" s="4"/>
      <c r="B65" s="52"/>
      <c r="C65" s="53"/>
      <c r="D65" s="52"/>
      <c r="E65" s="53"/>
      <c r="F65" s="54"/>
      <c r="G65" s="52"/>
      <c r="H65" s="52"/>
      <c r="I65" s="52"/>
      <c r="J65" s="52"/>
      <c r="K65" s="52"/>
      <c r="L65" s="52"/>
      <c r="M65" s="52"/>
      <c r="N65" s="52"/>
      <c r="O65" s="52"/>
      <c r="P65" s="94"/>
      <c r="Q65" s="94"/>
      <c r="R65" s="94"/>
      <c r="S65" s="94"/>
      <c r="T65" s="94"/>
      <c r="U65" s="94"/>
      <c r="V65" s="52"/>
      <c r="W65" s="52"/>
      <c r="X65" s="187"/>
      <c r="Y65" s="52"/>
      <c r="Z65" s="163"/>
      <c r="AB65" s="6"/>
      <c r="AC65" s="188"/>
      <c r="AD65" s="188"/>
      <c r="AE65" s="188"/>
      <c r="AF65" s="188"/>
      <c r="AG65" s="189"/>
      <c r="AH65" s="189"/>
    </row>
    <row r="66" spans="1:41" ht="18">
      <c r="A66" s="4"/>
      <c r="B66" s="52"/>
      <c r="C66" s="53"/>
      <c r="D66" s="52"/>
      <c r="E66" s="53"/>
      <c r="F66" s="54"/>
      <c r="G66" s="52"/>
      <c r="H66" s="52"/>
      <c r="I66" s="52"/>
      <c r="J66" s="52"/>
      <c r="K66" s="52"/>
      <c r="L66" s="52"/>
      <c r="M66" s="52"/>
      <c r="N66" s="52"/>
      <c r="O66" s="52"/>
      <c r="P66" s="94"/>
      <c r="Q66" s="94"/>
      <c r="R66" s="94"/>
      <c r="S66" s="94"/>
      <c r="T66" s="94"/>
      <c r="U66" s="94"/>
      <c r="V66" s="52"/>
      <c r="W66" s="52"/>
      <c r="X66" s="187"/>
      <c r="Y66" s="52"/>
      <c r="Z66" s="163"/>
      <c r="AB66" s="6"/>
      <c r="AC66" s="188"/>
      <c r="AD66" s="188"/>
      <c r="AE66" s="188"/>
      <c r="AF66" s="188"/>
      <c r="AG66" s="189"/>
      <c r="AH66" s="189"/>
    </row>
    <row r="69" spans="1:41">
      <c r="N69"/>
      <c r="O69"/>
    </row>
    <row r="70" spans="1:41">
      <c r="N70"/>
      <c r="O70"/>
    </row>
    <row r="71" spans="1:41">
      <c r="N71"/>
      <c r="O71"/>
    </row>
    <row r="72" spans="1:41" ht="86.45" customHeight="1">
      <c r="A72" s="441"/>
      <c r="B72" s="442"/>
      <c r="C72" s="443"/>
      <c r="D72" s="444"/>
      <c r="E72" s="445"/>
      <c r="F72" s="446"/>
      <c r="G72" s="447"/>
      <c r="H72" s="446"/>
      <c r="I72" s="445"/>
      <c r="J72" s="446"/>
      <c r="K72" s="445"/>
      <c r="L72" s="446"/>
      <c r="M72" s="444"/>
      <c r="N72" s="444"/>
      <c r="O72" s="444"/>
      <c r="P72" s="93"/>
      <c r="Q72" s="448"/>
      <c r="R72" s="6"/>
      <c r="S72" s="6"/>
      <c r="T72" s="6"/>
      <c r="U72" s="6"/>
      <c r="V72" s="6"/>
      <c r="W72" s="6"/>
      <c r="X72" s="167"/>
      <c r="Y72" s="181"/>
      <c r="Z72" s="163"/>
      <c r="AB72" s="6"/>
      <c r="AC72" s="168"/>
      <c r="AD72" s="168"/>
      <c r="AE72" s="168"/>
      <c r="AF72" s="168"/>
      <c r="AG72" s="168"/>
      <c r="AH72" s="168"/>
      <c r="AI72" s="161"/>
      <c r="AJ72" s="192"/>
      <c r="AK72" s="192"/>
      <c r="AL72" s="192"/>
      <c r="AM72" s="192"/>
      <c r="AN72" s="192"/>
      <c r="AO72" s="192"/>
    </row>
    <row r="73" spans="1:41" ht="84.6" customHeight="1">
      <c r="A73" s="441"/>
      <c r="B73" s="442"/>
      <c r="C73" s="443"/>
      <c r="D73" s="444"/>
      <c r="E73" s="445"/>
      <c r="F73" s="446"/>
      <c r="G73" s="447"/>
      <c r="H73" s="446"/>
      <c r="I73" s="445"/>
      <c r="J73" s="446"/>
      <c r="K73" s="445"/>
      <c r="L73" s="446"/>
      <c r="M73" s="444"/>
      <c r="N73" s="444"/>
      <c r="O73" s="444"/>
      <c r="V73" s="6"/>
      <c r="W73" s="6"/>
      <c r="X73" s="167"/>
      <c r="Z73" s="163"/>
      <c r="AB73" s="6"/>
      <c r="AC73" s="168"/>
      <c r="AD73" s="168"/>
      <c r="AE73" s="168"/>
      <c r="AF73" s="168"/>
      <c r="AG73" s="168"/>
      <c r="AH73" s="168"/>
      <c r="AI73" s="161"/>
      <c r="AJ73" s="192"/>
      <c r="AK73" s="192"/>
      <c r="AL73" s="192"/>
      <c r="AM73" s="192"/>
      <c r="AN73" s="192"/>
      <c r="AO73" s="192"/>
    </row>
    <row r="74" spans="1:41">
      <c r="N74"/>
      <c r="O74"/>
    </row>
  </sheetData>
  <sheetProtection algorithmName="SHA-512" hashValue="LSW8nlC73YfW1kjFF5d5M4yRXrNNbugqFLGa7Is7FQfrwaeE3KrQRU5d9WNtOs67SLtUGLkQiNVdEMjN/jG3Mg==" saltValue="FpkwV5E0ipTSjKiJ1z7zYg==" spinCount="100000" sheet="1" objects="1" scenarios="1"/>
  <mergeCells count="20">
    <mergeCell ref="A32:A38"/>
    <mergeCell ref="A2:A8"/>
    <mergeCell ref="A9:A18"/>
    <mergeCell ref="A19:A21"/>
    <mergeCell ref="A22:A24"/>
    <mergeCell ref="A25:A31"/>
    <mergeCell ref="AT2:AT3"/>
    <mergeCell ref="C1:D1"/>
    <mergeCell ref="E1:F1"/>
    <mergeCell ref="G1:H1"/>
    <mergeCell ref="I1:J1"/>
    <mergeCell ref="K1:L1"/>
    <mergeCell ref="S1:U1"/>
    <mergeCell ref="S46:U46"/>
    <mergeCell ref="S50:S52"/>
    <mergeCell ref="T50:T52"/>
    <mergeCell ref="U50:U52"/>
    <mergeCell ref="S48:S49"/>
    <mergeCell ref="T48:T49"/>
    <mergeCell ref="U48:U49"/>
  </mergeCells>
  <pageMargins left="0.7" right="0.7" top="0.75" bottom="0.75" header="0.3" footer="0.3"/>
  <legacy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5438C5-B239-4618-93E9-AAFE1DED7959}">
  <sheetPr codeName="Taul8"/>
  <dimension ref="A1"/>
  <sheetViews>
    <sheetView workbookViewId="0">
      <selection activeCell="N9" sqref="A9:N9"/>
    </sheetView>
  </sheetViews>
  <sheetFormatPr defaultRowHeight="15"/>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B02A-F6CB-4EBF-AB89-EBC749E28ED5}">
  <sheetPr codeName="Taul6"/>
  <dimension ref="B2:G45"/>
  <sheetViews>
    <sheetView zoomScaleNormal="100" workbookViewId="0">
      <selection activeCell="C19" sqref="C19"/>
    </sheetView>
  </sheetViews>
  <sheetFormatPr defaultRowHeight="15"/>
  <cols>
    <col min="1" max="1" width="3.7109375" customWidth="1"/>
    <col min="2" max="2" width="17.28515625" customWidth="1"/>
    <col min="3" max="3" width="80" customWidth="1"/>
    <col min="4" max="4" width="45.5703125" customWidth="1"/>
    <col min="5" max="5" width="52.42578125" customWidth="1"/>
    <col min="6" max="6" width="1.140625" customWidth="1"/>
  </cols>
  <sheetData>
    <row r="2" spans="2:7" ht="20.25">
      <c r="B2" s="1"/>
      <c r="C2" s="58" t="s">
        <v>402</v>
      </c>
      <c r="D2" s="1"/>
      <c r="E2" s="1"/>
    </row>
    <row r="3" spans="2:7" ht="248.45" customHeight="1" thickBot="1">
      <c r="B3" s="59"/>
      <c r="C3" s="60" t="s">
        <v>403</v>
      </c>
      <c r="D3" s="61"/>
      <c r="E3" s="61"/>
    </row>
    <row r="4" spans="2:7" ht="37.9" customHeight="1" thickBot="1">
      <c r="B4" s="62" t="s">
        <v>404</v>
      </c>
      <c r="C4" s="63"/>
      <c r="D4" s="64"/>
      <c r="E4" s="64"/>
    </row>
    <row r="5" spans="2:7" ht="250.9" customHeight="1" thickBot="1">
      <c r="B5" s="64"/>
      <c r="C5" s="65" t="s">
        <v>405</v>
      </c>
      <c r="D5" s="1"/>
      <c r="E5" s="1"/>
      <c r="G5" s="114"/>
    </row>
    <row r="6" spans="2:7" ht="37.9" customHeight="1" thickBot="1">
      <c r="B6" s="62" t="s">
        <v>404</v>
      </c>
      <c r="C6" s="65"/>
      <c r="D6" s="1"/>
      <c r="E6" s="64"/>
    </row>
    <row r="7" spans="2:7" ht="244.15" customHeight="1" thickBot="1">
      <c r="B7" s="61"/>
      <c r="C7" s="60" t="s">
        <v>406</v>
      </c>
      <c r="D7" s="61"/>
      <c r="E7" s="1"/>
    </row>
    <row r="8" spans="2:7" ht="34.9" customHeight="1" thickBot="1">
      <c r="B8" s="62" t="s">
        <v>404</v>
      </c>
      <c r="C8" s="65"/>
      <c r="D8" s="1"/>
      <c r="E8" s="1"/>
    </row>
    <row r="9" spans="2:7" ht="197.45" customHeight="1" thickBot="1">
      <c r="B9" s="61"/>
      <c r="C9" s="60" t="s">
        <v>407</v>
      </c>
      <c r="D9" s="61"/>
      <c r="E9" s="61"/>
    </row>
    <row r="10" spans="2:7" ht="43.15" customHeight="1" thickBot="1">
      <c r="B10" s="62" t="s">
        <v>404</v>
      </c>
      <c r="C10" s="65"/>
      <c r="D10" s="1"/>
      <c r="E10" s="1"/>
    </row>
    <row r="11" spans="2:7" ht="217.15" customHeight="1" thickBot="1">
      <c r="B11" s="61"/>
      <c r="C11" s="60" t="s">
        <v>408</v>
      </c>
      <c r="D11" s="61"/>
      <c r="E11" s="61"/>
    </row>
    <row r="12" spans="2:7" ht="30.6" customHeight="1" thickBot="1">
      <c r="B12" s="62" t="s">
        <v>404</v>
      </c>
      <c r="C12" s="65"/>
      <c r="D12" s="1"/>
      <c r="E12" s="1"/>
    </row>
    <row r="13" spans="2:7" ht="242.45" customHeight="1" thickBot="1">
      <c r="B13" s="61"/>
      <c r="C13" s="60" t="s">
        <v>409</v>
      </c>
      <c r="D13" s="61"/>
      <c r="E13" s="61"/>
    </row>
    <row r="14" spans="2:7" ht="36" customHeight="1" thickBot="1">
      <c r="B14" s="62" t="s">
        <v>404</v>
      </c>
      <c r="C14" s="65"/>
      <c r="D14" s="1"/>
      <c r="E14" s="1"/>
    </row>
    <row r="15" spans="2:7" ht="201" customHeight="1" thickBot="1">
      <c r="B15" s="61"/>
      <c r="C15" s="60" t="s">
        <v>410</v>
      </c>
      <c r="D15" s="61"/>
      <c r="E15" s="61"/>
    </row>
    <row r="16" spans="2:7" ht="44.45" customHeight="1" thickBot="1">
      <c r="B16" s="62" t="s">
        <v>404</v>
      </c>
      <c r="C16" s="63"/>
      <c r="D16" s="64"/>
      <c r="E16" s="64"/>
    </row>
    <row r="17" spans="2:5" ht="210.6" customHeight="1" thickBot="1">
      <c r="B17" s="1"/>
      <c r="C17" s="66" t="s">
        <v>411</v>
      </c>
      <c r="D17" s="1"/>
      <c r="E17" s="1"/>
    </row>
    <row r="18" spans="2:5" ht="40.9" customHeight="1" thickBot="1">
      <c r="B18" s="62" t="s">
        <v>404</v>
      </c>
      <c r="C18" s="66"/>
      <c r="D18" s="1"/>
      <c r="E18" s="64"/>
    </row>
    <row r="19" spans="2:5" ht="228.6" customHeight="1" thickBot="1">
      <c r="B19" s="61"/>
      <c r="C19" s="60" t="s">
        <v>412</v>
      </c>
      <c r="D19" s="61"/>
      <c r="E19" s="1"/>
    </row>
    <row r="20" spans="2:5" ht="28.9" customHeight="1" thickBot="1">
      <c r="B20" s="62" t="s">
        <v>404</v>
      </c>
      <c r="C20" s="65"/>
      <c r="D20" s="1"/>
      <c r="E20" s="64"/>
    </row>
    <row r="21" spans="2:5" ht="209.45" customHeight="1" thickBot="1">
      <c r="B21" s="61"/>
      <c r="C21" s="67" t="s">
        <v>413</v>
      </c>
      <c r="D21" s="61"/>
      <c r="E21" s="1"/>
    </row>
    <row r="22" spans="2:5" ht="40.15" customHeight="1" thickBot="1">
      <c r="B22" s="62" t="s">
        <v>404</v>
      </c>
      <c r="C22" s="66"/>
      <c r="D22" s="1"/>
      <c r="E22" s="1"/>
    </row>
    <row r="23" spans="2:5" ht="216" customHeight="1" thickBot="1">
      <c r="B23" s="61"/>
      <c r="C23" s="60" t="s">
        <v>414</v>
      </c>
      <c r="D23" s="61"/>
      <c r="E23" s="61"/>
    </row>
    <row r="24" spans="2:5" ht="33" customHeight="1" thickBot="1">
      <c r="B24" s="62" t="s">
        <v>404</v>
      </c>
      <c r="C24" s="65"/>
      <c r="D24" s="1"/>
      <c r="E24" s="1"/>
    </row>
    <row r="25" spans="2:5" ht="191.45" customHeight="1" thickBot="1">
      <c r="B25" s="61"/>
      <c r="C25" s="60" t="s">
        <v>415</v>
      </c>
      <c r="D25" s="61"/>
      <c r="E25" s="61"/>
    </row>
    <row r="26" spans="2:5" ht="36.6" customHeight="1" thickBot="1">
      <c r="B26" s="62" t="s">
        <v>404</v>
      </c>
      <c r="C26" s="65"/>
      <c r="D26" s="1"/>
      <c r="E26" s="1"/>
    </row>
    <row r="27" spans="2:5" ht="188.45" customHeight="1" thickBot="1">
      <c r="B27" s="61"/>
      <c r="C27" s="60" t="s">
        <v>416</v>
      </c>
      <c r="D27" s="61"/>
      <c r="E27" s="61"/>
    </row>
    <row r="28" spans="2:5" ht="37.9" customHeight="1" thickBot="1">
      <c r="B28" s="62" t="s">
        <v>404</v>
      </c>
      <c r="C28" s="63"/>
      <c r="D28" s="64"/>
      <c r="E28" s="64"/>
    </row>
    <row r="29" spans="2:5" ht="213.6" customHeight="1" thickBot="1">
      <c r="B29" s="1"/>
      <c r="C29" s="60" t="s">
        <v>417</v>
      </c>
      <c r="D29" s="61"/>
      <c r="E29" s="1"/>
    </row>
    <row r="30" spans="2:5" ht="32.450000000000003" customHeight="1" thickBot="1">
      <c r="B30" s="62" t="s">
        <v>404</v>
      </c>
      <c r="C30" s="63"/>
      <c r="D30" s="64"/>
      <c r="E30" s="1"/>
    </row>
    <row r="31" spans="2:5" ht="133.15" customHeight="1" thickBot="1">
      <c r="B31" s="68"/>
      <c r="C31" s="60" t="s">
        <v>418</v>
      </c>
      <c r="D31" s="1"/>
      <c r="E31" s="1"/>
    </row>
    <row r="32" spans="2:5" ht="27.6" customHeight="1" thickBot="1">
      <c r="B32" s="62" t="s">
        <v>404</v>
      </c>
      <c r="C32" s="63"/>
      <c r="D32" s="64"/>
      <c r="E32" s="64"/>
    </row>
    <row r="33" spans="2:5" ht="180" customHeight="1" thickBot="1">
      <c r="B33" s="69"/>
      <c r="C33" s="60" t="s">
        <v>419</v>
      </c>
      <c r="D33" s="61"/>
      <c r="E33" s="3"/>
    </row>
    <row r="34" spans="2:5" ht="45.6" customHeight="1" thickBot="1">
      <c r="B34" s="297" t="s">
        <v>404</v>
      </c>
      <c r="C34" s="70"/>
      <c r="D34" s="1"/>
      <c r="E34" s="71"/>
    </row>
    <row r="35" spans="2:5">
      <c r="B35" s="1"/>
      <c r="C35" s="61"/>
      <c r="D35" s="61"/>
      <c r="E35" s="1"/>
    </row>
    <row r="36" spans="2:5">
      <c r="B36" s="1" t="s">
        <v>420</v>
      </c>
      <c r="C36" s="1"/>
      <c r="D36" s="1"/>
      <c r="E36" s="1"/>
    </row>
    <row r="37" spans="2:5">
      <c r="B37" s="1"/>
      <c r="C37" s="1"/>
      <c r="D37" s="1"/>
      <c r="E37" s="1"/>
    </row>
    <row r="38" spans="2:5">
      <c r="B38" s="1"/>
      <c r="C38" s="1"/>
      <c r="D38" s="1"/>
      <c r="E38" s="1"/>
    </row>
    <row r="39" spans="2:5">
      <c r="B39" s="1"/>
      <c r="C39" s="1"/>
      <c r="D39" s="1"/>
      <c r="E39" s="1"/>
    </row>
    <row r="40" spans="2:5">
      <c r="B40" s="1"/>
      <c r="C40" s="1"/>
      <c r="D40" s="1"/>
      <c r="E40" s="1"/>
    </row>
    <row r="41" spans="2:5">
      <c r="B41" s="1"/>
      <c r="C41" s="1"/>
      <c r="D41" s="1"/>
      <c r="E41" s="1"/>
    </row>
    <row r="42" spans="2:5">
      <c r="B42" s="1"/>
      <c r="C42" s="1"/>
      <c r="D42" s="1"/>
      <c r="E42" s="1"/>
    </row>
    <row r="43" spans="2:5">
      <c r="B43" s="1"/>
      <c r="C43" s="1"/>
      <c r="D43" s="1"/>
      <c r="E43" s="1"/>
    </row>
    <row r="44" spans="2:5">
      <c r="B44" s="1"/>
      <c r="C44" s="1"/>
      <c r="D44" s="1"/>
      <c r="E44" s="1"/>
    </row>
    <row r="45" spans="2:5">
      <c r="B45" s="1"/>
      <c r="C45" s="1"/>
      <c r="D45" s="1"/>
      <c r="E45" s="1"/>
    </row>
  </sheetData>
  <sheetProtection algorithmName="SHA-512" hashValue="CyCf0SnzfoLbrrPlhamLl5FKq0nZQjYfye8Zvp4oBaccuAA+JlKll5+qYOsg2FleeW5T2uIBrnfZIapqCJttOg==" saltValue="y5QpbIvFnbPVXlFhsmqsrg==" spinCount="100000" sheet="1" objects="1" scenarios="1"/>
  <hyperlinks>
    <hyperlink ref="B4" location="Viherkerroin!A1" display="Takaisin: Viherkerroin" xr:uid="{6AF462AE-1312-45D5-BADE-CA2248E0D8FE}"/>
    <hyperlink ref="B6" location="Viherkerroin!A1" display="Takaisin: Viherkerroin" xr:uid="{7C5B44F4-6818-4772-8335-15289401463A}"/>
    <hyperlink ref="B8" location="Viherkerroin!A1" display="Takaisin: Viherkerroin" xr:uid="{7D3A12F8-175C-444C-A67C-8ADCE6E5E629}"/>
    <hyperlink ref="B10" location="Viherkerroin!A1" display="Takaisin: Viherkerroin" xr:uid="{8171D1B1-0E79-4033-8EA0-D8BA5BFC0CA3}"/>
    <hyperlink ref="B12" location="Viherkerroin!A1" display="Takaisin: Viherkerroin" xr:uid="{DDC1DC85-367A-4509-BB80-2EA5EB51437E}"/>
    <hyperlink ref="B14" location="Viherkerroin!A1" display="Takaisin: Viherkerroin" xr:uid="{04994B85-A964-4B5F-B78F-5F9BEEC0149F}"/>
    <hyperlink ref="B16" location="Viherkerroin!A1" display="Takaisin: Viherkerroin" xr:uid="{A1198B02-EEAA-4459-899F-52BBFCB73858}"/>
    <hyperlink ref="B18" location="Viherkerroin!A1" display="Takaisin: Viherkerroin" xr:uid="{7B26E404-CA52-4EF2-8FB1-4EAB8770F2E4}"/>
    <hyperlink ref="B20" location="Viherkerroin!A1" display="Takaisin: Viherkerroin" xr:uid="{D241FA6C-023B-4415-A637-74EED1CB3A31}"/>
    <hyperlink ref="B22" location="Viherkerroin!A1" display="Takaisin: Viherkerroin" xr:uid="{1DBF1BA8-5ED5-469A-8937-CFF879A38E47}"/>
    <hyperlink ref="B24" location="Viherkerroin!A1" display="Takaisin: Viherkerroin" xr:uid="{2FECD050-A3EC-48E1-8625-0B0CCFE6C902}"/>
    <hyperlink ref="B26" location="Viherkerroin!A1" display="Takaisin: Viherkerroin" xr:uid="{2B280BBF-7DE9-422B-9F71-B67CC11C26CB}"/>
    <hyperlink ref="B28" location="Viherkerroin!A1" display="Takaisin: Viherkerroin" xr:uid="{2B777535-E430-4EC0-ACAC-97912346BC71}"/>
    <hyperlink ref="B30" location="Viherkerroin!A1" display="Takaisin: Viherkerroin" xr:uid="{47CA86A6-7F12-4F66-8DD8-D7590383727A}"/>
    <hyperlink ref="B32" location="Viherkerroin!A1" display="Takaisin: Viherkerroin" xr:uid="{0905D9D7-B391-4225-AF9E-C450D03486C1}"/>
    <hyperlink ref="B34" location="Viherkerroin!A1" display="Takaisin: Viherkerroin" xr:uid="{9CE19BF3-E786-4C27-A2F6-07701A35FADE}"/>
  </hyperlinks>
  <pageMargins left="0.7" right="0.7" top="0.75" bottom="0.75" header="0.3" footer="0.3"/>
  <drawing r:id="rId1"/>
  <legacyDrawing r:id="rId2"/>
  <mc:AlternateContent xmlns:mc="http://schemas.openxmlformats.org/markup-compatibility/2006">
    <mc:Choice Requires="x14">
      <controls>
        <mc:AlternateContent xmlns:mc="http://schemas.openxmlformats.org/markup-compatibility/2006">
          <mc:Choice Requires="x14">
            <control shapeId="8193" r:id="rId3" name="Button 1">
              <controlPr defaultSize="0" print="0" autoFill="0" autoPict="0">
                <anchor moveWithCells="1" sizeWithCells="1">
                  <from>
                    <xdr:col>1</xdr:col>
                    <xdr:colOff>19050</xdr:colOff>
                    <xdr:row>3</xdr:row>
                    <xdr:rowOff>0</xdr:rowOff>
                  </from>
                  <to>
                    <xdr:col>2</xdr:col>
                    <xdr:colOff>19050</xdr:colOff>
                    <xdr:row>3</xdr:row>
                    <xdr:rowOff>0</xdr:rowOff>
                  </to>
                </anchor>
              </controlPr>
            </control>
          </mc:Choice>
        </mc:AlternateContent>
        <mc:AlternateContent xmlns:mc="http://schemas.openxmlformats.org/markup-compatibility/2006">
          <mc:Choice Requires="x14">
            <control shapeId="8194" r:id="rId4" name="Button 2">
              <controlPr defaultSize="0" print="0" autoFill="0" autoPict="0">
                <anchor moveWithCells="1" sizeWithCells="1">
                  <from>
                    <xdr:col>1</xdr:col>
                    <xdr:colOff>0</xdr:colOff>
                    <xdr:row>23</xdr:row>
                    <xdr:rowOff>0</xdr:rowOff>
                  </from>
                  <to>
                    <xdr:col>2</xdr:col>
                    <xdr:colOff>19050</xdr:colOff>
                    <xdr:row>23</xdr:row>
                    <xdr:rowOff>0</xdr:rowOff>
                  </to>
                </anchor>
              </controlPr>
            </control>
          </mc:Choice>
        </mc:AlternateContent>
        <mc:AlternateContent xmlns:mc="http://schemas.openxmlformats.org/markup-compatibility/2006">
          <mc:Choice Requires="x14">
            <control shapeId="8195" r:id="rId5" name="Button 3">
              <controlPr defaultSize="0" print="0" autoFill="0" autoPict="0">
                <anchor moveWithCells="1" sizeWithCells="1">
                  <from>
                    <xdr:col>1</xdr:col>
                    <xdr:colOff>0</xdr:colOff>
                    <xdr:row>23</xdr:row>
                    <xdr:rowOff>0</xdr:rowOff>
                  </from>
                  <to>
                    <xdr:col>2</xdr:col>
                    <xdr:colOff>0</xdr:colOff>
                    <xdr:row>23</xdr:row>
                    <xdr:rowOff>0</xdr:rowOff>
                  </to>
                </anchor>
              </controlPr>
            </control>
          </mc:Choice>
        </mc:AlternateContent>
      </controls>
    </mc:Choice>
  </mc:AlternateConten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A37A33-8450-4413-9B6B-F8FB6EE95ED5}">
  <sheetPr codeName="Taul7"/>
  <dimension ref="A2:G46"/>
  <sheetViews>
    <sheetView zoomScale="160" zoomScaleNormal="160" workbookViewId="0">
      <selection activeCell="K10" sqref="K10"/>
    </sheetView>
  </sheetViews>
  <sheetFormatPr defaultRowHeight="15"/>
  <cols>
    <col min="1" max="1" width="17.5703125" customWidth="1"/>
    <col min="2" max="2" width="41" customWidth="1"/>
    <col min="3" max="3" width="18.85546875" style="83" customWidth="1"/>
    <col min="4" max="4" width="15.85546875" style="85" customWidth="1"/>
    <col min="5" max="5" width="42" customWidth="1"/>
  </cols>
  <sheetData>
    <row r="2" spans="1:5" s="79" customFormat="1" ht="26.25">
      <c r="A2" s="79" t="s">
        <v>421</v>
      </c>
      <c r="C2" s="82"/>
      <c r="D2" s="84"/>
    </row>
    <row r="4" spans="1:5" ht="66" customHeight="1">
      <c r="A4" s="860" t="s">
        <v>422</v>
      </c>
      <c r="B4" s="860"/>
      <c r="C4" s="860"/>
      <c r="D4" s="860"/>
    </row>
    <row r="5" spans="1:5">
      <c r="A5" s="80"/>
    </row>
    <row r="6" spans="1:5" ht="84.6" customHeight="1">
      <c r="A6" s="860" t="s">
        <v>544</v>
      </c>
      <c r="B6" s="860"/>
      <c r="C6" s="860"/>
      <c r="D6" s="860"/>
    </row>
    <row r="8" spans="1:5" ht="57">
      <c r="A8" s="87" t="s">
        <v>423</v>
      </c>
      <c r="B8" s="87" t="s">
        <v>424</v>
      </c>
      <c r="C8" s="89" t="s">
        <v>425</v>
      </c>
      <c r="D8" s="86" t="s">
        <v>426</v>
      </c>
      <c r="E8" s="87" t="s">
        <v>427</v>
      </c>
    </row>
    <row r="9" spans="1:5">
      <c r="A9" s="81" t="s">
        <v>428</v>
      </c>
    </row>
    <row r="10" spans="1:5" s="5" customFormat="1">
      <c r="A10" t="s">
        <v>429</v>
      </c>
      <c r="B10" s="90" t="s">
        <v>430</v>
      </c>
      <c r="C10" s="83" t="s">
        <v>431</v>
      </c>
      <c r="D10" s="85" t="s">
        <v>432</v>
      </c>
      <c r="E10"/>
    </row>
    <row r="11" spans="1:5">
      <c r="A11" t="s">
        <v>433</v>
      </c>
      <c r="B11" s="88" t="s">
        <v>434</v>
      </c>
      <c r="C11" s="83" t="s">
        <v>435</v>
      </c>
      <c r="D11" s="85">
        <v>45</v>
      </c>
      <c r="E11" t="s">
        <v>436</v>
      </c>
    </row>
    <row r="12" spans="1:5">
      <c r="A12" t="s">
        <v>437</v>
      </c>
      <c r="B12" s="88" t="s">
        <v>438</v>
      </c>
      <c r="C12" s="83" t="s">
        <v>439</v>
      </c>
      <c r="D12" s="85">
        <v>15.4</v>
      </c>
      <c r="E12" s="115" t="s">
        <v>440</v>
      </c>
    </row>
    <row r="13" spans="1:5">
      <c r="A13" t="s">
        <v>441</v>
      </c>
      <c r="B13" s="88" t="s">
        <v>442</v>
      </c>
      <c r="C13" s="83" t="s">
        <v>443</v>
      </c>
      <c r="D13" s="85">
        <v>8.4</v>
      </c>
      <c r="E13" s="115" t="s">
        <v>440</v>
      </c>
    </row>
    <row r="14" spans="1:5">
      <c r="B14" s="88"/>
    </row>
    <row r="15" spans="1:5">
      <c r="A15" s="81" t="s">
        <v>444</v>
      </c>
      <c r="B15" s="88"/>
    </row>
    <row r="16" spans="1:5">
      <c r="A16" t="s">
        <v>445</v>
      </c>
      <c r="B16" s="88" t="s">
        <v>446</v>
      </c>
      <c r="C16" s="83" t="s">
        <v>431</v>
      </c>
      <c r="D16" s="85">
        <v>36.5</v>
      </c>
      <c r="E16" t="s">
        <v>447</v>
      </c>
    </row>
    <row r="17" spans="1:7">
      <c r="A17" t="s">
        <v>448</v>
      </c>
      <c r="B17" s="88" t="s">
        <v>449</v>
      </c>
      <c r="C17" s="83" t="s">
        <v>450</v>
      </c>
      <c r="D17" s="85">
        <v>30.8</v>
      </c>
      <c r="E17" t="s">
        <v>447</v>
      </c>
    </row>
    <row r="18" spans="1:7">
      <c r="A18" t="s">
        <v>451</v>
      </c>
      <c r="B18" s="88" t="s">
        <v>452</v>
      </c>
      <c r="C18" s="83" t="s">
        <v>453</v>
      </c>
      <c r="D18" s="85" t="s">
        <v>454</v>
      </c>
    </row>
    <row r="19" spans="1:7">
      <c r="A19" t="s">
        <v>455</v>
      </c>
      <c r="B19" s="88" t="s">
        <v>456</v>
      </c>
      <c r="C19" s="83" t="s">
        <v>457</v>
      </c>
      <c r="D19" s="85">
        <v>33.200000000000003</v>
      </c>
      <c r="G19" s="102"/>
    </row>
    <row r="20" spans="1:7">
      <c r="A20" t="s">
        <v>458</v>
      </c>
      <c r="B20" s="88" t="s">
        <v>459</v>
      </c>
      <c r="C20" s="83" t="s">
        <v>460</v>
      </c>
      <c r="D20" s="85">
        <v>32</v>
      </c>
      <c r="E20" t="s">
        <v>461</v>
      </c>
    </row>
    <row r="21" spans="1:7">
      <c r="A21" t="s">
        <v>462</v>
      </c>
      <c r="B21" s="88" t="s">
        <v>463</v>
      </c>
      <c r="C21" s="83" t="s">
        <v>453</v>
      </c>
      <c r="D21" s="85">
        <v>35.4</v>
      </c>
    </row>
    <row r="22" spans="1:7">
      <c r="B22" s="88"/>
    </row>
    <row r="23" spans="1:7">
      <c r="A23" s="81" t="s">
        <v>464</v>
      </c>
      <c r="B23" s="88"/>
    </row>
    <row r="24" spans="1:7">
      <c r="A24" t="s">
        <v>465</v>
      </c>
      <c r="B24" s="88" t="s">
        <v>466</v>
      </c>
      <c r="C24" s="83" t="s">
        <v>467</v>
      </c>
      <c r="D24" s="85">
        <v>38.5</v>
      </c>
      <c r="E24" t="s">
        <v>436</v>
      </c>
    </row>
    <row r="25" spans="1:7">
      <c r="A25" t="s">
        <v>468</v>
      </c>
      <c r="B25" s="88" t="s">
        <v>469</v>
      </c>
      <c r="C25" s="83" t="s">
        <v>470</v>
      </c>
      <c r="D25" s="85">
        <v>30.4</v>
      </c>
      <c r="E25" t="s">
        <v>436</v>
      </c>
    </row>
    <row r="26" spans="1:7">
      <c r="A26" t="s">
        <v>471</v>
      </c>
      <c r="B26" s="88" t="s">
        <v>472</v>
      </c>
      <c r="C26" s="83" t="s">
        <v>473</v>
      </c>
      <c r="D26" s="85">
        <v>32.799999999999997</v>
      </c>
      <c r="E26" t="s">
        <v>447</v>
      </c>
    </row>
    <row r="27" spans="1:7">
      <c r="A27" t="s">
        <v>474</v>
      </c>
      <c r="B27" s="88" t="s">
        <v>475</v>
      </c>
      <c r="C27" s="83" t="s">
        <v>476</v>
      </c>
      <c r="D27" s="85">
        <v>27.2</v>
      </c>
      <c r="E27" t="s">
        <v>447</v>
      </c>
    </row>
    <row r="28" spans="1:7">
      <c r="A28" t="s">
        <v>477</v>
      </c>
      <c r="B28" s="88" t="s">
        <v>478</v>
      </c>
      <c r="C28" s="83" t="s">
        <v>431</v>
      </c>
      <c r="D28" s="85">
        <v>35.700000000000003</v>
      </c>
      <c r="E28" t="s">
        <v>436</v>
      </c>
    </row>
    <row r="29" spans="1:7">
      <c r="A29" t="s">
        <v>479</v>
      </c>
      <c r="B29" s="88" t="s">
        <v>480</v>
      </c>
      <c r="C29" s="83" t="s">
        <v>481</v>
      </c>
      <c r="D29" s="85">
        <v>22.2</v>
      </c>
      <c r="E29" t="s">
        <v>482</v>
      </c>
    </row>
    <row r="30" spans="1:7">
      <c r="A30" t="s">
        <v>483</v>
      </c>
      <c r="B30" s="88" t="s">
        <v>484</v>
      </c>
      <c r="C30" s="83" t="s">
        <v>485</v>
      </c>
      <c r="D30" s="85">
        <v>26.2</v>
      </c>
      <c r="E30" t="s">
        <v>482</v>
      </c>
    </row>
    <row r="31" spans="1:7">
      <c r="A31" t="s">
        <v>486</v>
      </c>
      <c r="B31" s="88" t="s">
        <v>487</v>
      </c>
      <c r="C31" s="83" t="s">
        <v>488</v>
      </c>
      <c r="D31" s="85">
        <v>8.8000000000000007</v>
      </c>
      <c r="E31" t="s">
        <v>482</v>
      </c>
    </row>
    <row r="32" spans="1:7">
      <c r="A32" t="s">
        <v>489</v>
      </c>
      <c r="B32" s="88" t="s">
        <v>490</v>
      </c>
      <c r="C32" s="83" t="s">
        <v>491</v>
      </c>
      <c r="D32" s="85">
        <v>15.4</v>
      </c>
      <c r="E32" t="s">
        <v>482</v>
      </c>
    </row>
    <row r="33" spans="1:5">
      <c r="A33" t="s">
        <v>492</v>
      </c>
      <c r="B33" s="88" t="s">
        <v>493</v>
      </c>
      <c r="C33" s="83" t="s">
        <v>481</v>
      </c>
      <c r="D33" s="85">
        <v>21.8</v>
      </c>
      <c r="E33" t="s">
        <v>447</v>
      </c>
    </row>
    <row r="34" spans="1:5">
      <c r="A34" t="s">
        <v>494</v>
      </c>
      <c r="B34" s="88" t="s">
        <v>495</v>
      </c>
      <c r="C34" s="83" t="s">
        <v>496</v>
      </c>
      <c r="D34" s="85">
        <v>17</v>
      </c>
      <c r="E34" t="s">
        <v>447</v>
      </c>
    </row>
    <row r="35" spans="1:5">
      <c r="A35" t="s">
        <v>497</v>
      </c>
      <c r="B35" s="88" t="s">
        <v>498</v>
      </c>
      <c r="C35" s="83" t="s">
        <v>499</v>
      </c>
      <c r="D35" s="85" t="s">
        <v>500</v>
      </c>
      <c r="E35" t="s">
        <v>501</v>
      </c>
    </row>
    <row r="36" spans="1:5">
      <c r="A36" t="s">
        <v>502</v>
      </c>
      <c r="B36" s="88" t="s">
        <v>503</v>
      </c>
      <c r="C36" s="83" t="s">
        <v>485</v>
      </c>
      <c r="D36" s="85" t="s">
        <v>504</v>
      </c>
      <c r="E36" t="s">
        <v>505</v>
      </c>
    </row>
    <row r="37" spans="1:5">
      <c r="A37" t="s">
        <v>506</v>
      </c>
      <c r="B37" s="88" t="s">
        <v>507</v>
      </c>
      <c r="C37" s="83" t="s">
        <v>485</v>
      </c>
      <c r="D37" s="85">
        <v>19.100000000000001</v>
      </c>
      <c r="E37" t="s">
        <v>505</v>
      </c>
    </row>
    <row r="38" spans="1:5">
      <c r="B38" s="88"/>
    </row>
    <row r="39" spans="1:5">
      <c r="A39" t="s">
        <v>508</v>
      </c>
    </row>
    <row r="40" spans="1:5">
      <c r="A40" t="s">
        <v>509</v>
      </c>
    </row>
    <row r="43" spans="1:5">
      <c r="A43" t="s">
        <v>510</v>
      </c>
    </row>
    <row r="45" spans="1:5" ht="15.75" thickBot="1"/>
    <row r="46" spans="1:5" ht="15.75" thickBot="1">
      <c r="A46" s="306"/>
      <c r="B46" s="305" t="s">
        <v>511</v>
      </c>
    </row>
  </sheetData>
  <sheetProtection algorithmName="SHA-512" hashValue="RDLDERyEFbNVWXm3BKUEzqo4KCYTUvjLWIooROWzplbDqtaCPMqDaGvp+KNN3uBvMFLLUbZicra//UByvnGJFQ==" saltValue="t9S8VKGjxL0yIzzYCqsnaQ==" spinCount="100000" sheet="1" objects="1" scenarios="1"/>
  <mergeCells count="2">
    <mergeCell ref="A4:D4"/>
    <mergeCell ref="A6:D6"/>
  </mergeCells>
  <hyperlinks>
    <hyperlink ref="B46" location="Viherkerroin!A1" display="takaisin viherkerroin sivulle" xr:uid="{53F0AC56-81FD-4DD8-8417-0D9583863E1E}"/>
  </hyperlink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Asiakirja" ma:contentTypeID="0x0101004370D35108BAD941B2606AD56326DBD7" ma:contentTypeVersion="14" ma:contentTypeDescription="Luo uusi asiakirja." ma:contentTypeScope="" ma:versionID="1856a57c91384ef0ae6bb40a92109804">
  <xsd:schema xmlns:xsd="http://www.w3.org/2001/XMLSchema" xmlns:xs="http://www.w3.org/2001/XMLSchema" xmlns:p="http://schemas.microsoft.com/office/2006/metadata/properties" xmlns:ns2="0094c58d-c180-4e61-9fe1-037fc831e466" xmlns:ns3="ee932ac8-08dd-4832-80d5-39e41c907c0c" targetNamespace="http://schemas.microsoft.com/office/2006/metadata/properties" ma:root="true" ma:fieldsID="66f7c463d8dea81e66158385be9be825" ns2:_="" ns3:_="">
    <xsd:import namespace="0094c58d-c180-4e61-9fe1-037fc831e466"/>
    <xsd:import namespace="ee932ac8-08dd-4832-80d5-39e41c907c0c"/>
    <xsd:element name="properties">
      <xsd:complexType>
        <xsd:sequence>
          <xsd:element name="documentManagement">
            <xsd:complexType>
              <xsd:all>
                <xsd:element ref="ns2:MediaServiceMetadata" minOccurs="0"/>
                <xsd:element ref="ns2:MediaServiceFastMetadata" minOccurs="0"/>
                <xsd:element ref="ns2:MediaServiceDateTaken" minOccurs="0"/>
                <xsd:element ref="ns2:MediaServiceAutoTags" minOccurs="0"/>
                <xsd:element ref="ns2:MediaServiceOCR" minOccurs="0"/>
                <xsd:element ref="ns2:MediaServiceGenerationTime" minOccurs="0"/>
                <xsd:element ref="ns2:MediaServiceEventHashCode" minOccurs="0"/>
                <xsd:element ref="ns2:lcf76f155ced4ddcb4097134ff3c332f" minOccurs="0"/>
                <xsd:element ref="ns3:TaxCatchAll" minOccurs="0"/>
                <xsd:element ref="ns2:MediaServiceObjectDetectorVersions" minOccurs="0"/>
                <xsd:element ref="ns2:MediaLengthInSeconds" minOccurs="0"/>
                <xsd:element ref="ns2:MediaServiceSearchPropertie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094c58d-c180-4e61-9fe1-037fc831e466"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Tags" ma:index="11" nillable="true" ma:displayName="Tags" ma:internalName="MediaServiceAutoTags" ma:readOnly="true">
      <xsd:simpleType>
        <xsd:restriction base="dms:Text"/>
      </xsd:simpleType>
    </xsd:element>
    <xsd:element name="MediaServiceOCR" ma:index="12" nillable="true" ma:displayName="Extracted Text" ma:internalName="MediaServiceOCR" ma:readOnly="true">
      <xsd:simpleType>
        <xsd:restriction base="dms:Note">
          <xsd:maxLength value="255"/>
        </xsd:restriction>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lcf76f155ced4ddcb4097134ff3c332f" ma:index="16" nillable="true" ma:taxonomy="true" ma:internalName="lcf76f155ced4ddcb4097134ff3c332f" ma:taxonomyFieldName="MediaServiceImageTags" ma:displayName="Kuvien tunnisteet" ma:readOnly="false" ma:fieldId="{5cf76f15-5ced-4ddc-b409-7134ff3c332f}" ma:taxonomyMulti="true" ma:sspId="94c8d125-4055-4d48-b30e-ecfc98fa4ce6"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18" nillable="true" ma:displayName="MediaServiceObjectDetectorVersions" ma:hidden="true" ma:indexed="true" ma:internalName="MediaServiceObjectDetectorVersions"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SearchProperties" ma:index="20" nillable="true" ma:displayName="MediaServiceSearchProperties" ma:hidden="true" ma:internalName="MediaServiceSearchProperties" ma:readOnly="true">
      <xsd:simpleType>
        <xsd:restriction base="dms:Note"/>
      </xsd:simpleType>
    </xsd:element>
    <xsd:element name="MediaServiceLocation" ma:index="21"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ee932ac8-08dd-4832-80d5-39e41c907c0c" elementFormDefault="qualified">
    <xsd:import namespace="http://schemas.microsoft.com/office/2006/documentManagement/types"/>
    <xsd:import namespace="http://schemas.microsoft.com/office/infopath/2007/PartnerControls"/>
    <xsd:element name="TaxCatchAll" ma:index="17" nillable="true" ma:displayName="Taxonomy Catch All Column" ma:hidden="true" ma:list="{8b88b1eb-8bfb-43b0-ab70-61d7a29c7971}" ma:internalName="TaxCatchAll" ma:showField="CatchAllData" ma:web="ee932ac8-08dd-4832-80d5-39e41c907c0c">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TaxCatchAll xmlns="ee932ac8-08dd-4832-80d5-39e41c907c0c" xsi:nil="true"/>
    <lcf76f155ced4ddcb4097134ff3c332f xmlns="0094c58d-c180-4e61-9fe1-037fc831e466">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253CA62B-9CD9-466E-ACF8-9958D0707E2F}">
  <ds:schemaRefs>
    <ds:schemaRef ds:uri="http://schemas.microsoft.com/sharepoint/v3/contenttype/forms"/>
  </ds:schemaRefs>
</ds:datastoreItem>
</file>

<file path=customXml/itemProps2.xml><?xml version="1.0" encoding="utf-8"?>
<ds:datastoreItem xmlns:ds="http://schemas.openxmlformats.org/officeDocument/2006/customXml" ds:itemID="{02FDCD7D-CAE6-43A3-B969-46CBCA79BF1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094c58d-c180-4e61-9fe1-037fc831e466"/>
    <ds:schemaRef ds:uri="ee932ac8-08dd-4832-80d5-39e41c907c0c"/>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13969C6-DA1F-4AB5-BB19-184C3E1BBDC1}">
  <ds:schemaRefs>
    <ds:schemaRef ds:uri="http://purl.org/dc/elements/1.1/"/>
    <ds:schemaRef ds:uri="http://schemas.microsoft.com/office/infopath/2007/PartnerControls"/>
    <ds:schemaRef ds:uri="http://www.w3.org/XML/1998/namespace"/>
    <ds:schemaRef ds:uri="http://schemas.microsoft.com/office/2006/documentManagement/types"/>
    <ds:schemaRef ds:uri="http://schemas.openxmlformats.org/package/2006/metadata/core-properties"/>
    <ds:schemaRef ds:uri="0094c58d-c180-4e61-9fe1-037fc831e466"/>
    <ds:schemaRef ds:uri="http://purl.org/dc/dcmitype/"/>
    <ds:schemaRef ds:uri="http://purl.org/dc/terms/"/>
    <ds:schemaRef ds:uri="ee932ac8-08dd-4832-80d5-39e41c907c0c"/>
    <ds:schemaRef ds:uri="http://schemas.microsoft.com/office/2006/metadata/propertie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Laskentataulukot</vt:lpstr>
      </vt:variant>
      <vt:variant>
        <vt:i4>8</vt:i4>
      </vt:variant>
      <vt:variant>
        <vt:lpstr>Nimetyt alueet</vt:lpstr>
      </vt:variant>
      <vt:variant>
        <vt:i4>1</vt:i4>
      </vt:variant>
    </vt:vector>
  </HeadingPairs>
  <TitlesOfParts>
    <vt:vector size="9" baseType="lpstr">
      <vt:lpstr>Ohjeet</vt:lpstr>
      <vt:lpstr>Rajaukset</vt:lpstr>
      <vt:lpstr>Viherkerroin</vt:lpstr>
      <vt:lpstr>Tulokset</vt:lpstr>
      <vt:lpstr>Viherkertoimen lisätiedot</vt:lpstr>
      <vt:lpstr>Taul1</vt:lpstr>
      <vt:lpstr>Hulevesiratkaisujen lisätiedot </vt:lpstr>
      <vt:lpstr>Kotimaiset puulajit</vt:lpstr>
      <vt:lpstr>Tulokset!Tulostusalue</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Airamo Marjo</dc:creator>
  <cp:keywords/>
  <dc:description/>
  <cp:lastModifiedBy>Hovatov Jaana</cp:lastModifiedBy>
  <cp:revision/>
  <dcterms:created xsi:type="dcterms:W3CDTF">2024-11-08T10:43:10Z</dcterms:created>
  <dcterms:modified xsi:type="dcterms:W3CDTF">2025-11-05T12:39:28Z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0x0101004370D35108BAD941B2606AD56326DBD7</vt:lpwstr>
  </property>
  <property fmtid="{D5CDD505-2E9C-101B-9397-08002B2CF9AE}" pid="3" name="MediaServiceImageTags">
    <vt:lpwstr/>
  </property>
</Properties>
</file>